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ДОПИР\6_Объекты 2023\00_КОНКУРСНАЯ ДОКУМЕНТАЦИЯ_2023\ПИР+СМР_КОС Красногвардейское\"/>
    </mc:Choice>
  </mc:AlternateContent>
  <xr:revisionPtr revIDLastSave="0" documentId="13_ncr:1_{ADE567E7-E728-44B1-9F84-20B0EEC4B3B5}" xr6:coauthVersionLast="37" xr6:coauthVersionMax="47" xr10:uidLastSave="{00000000-0000-0000-0000-000000000000}"/>
  <bookViews>
    <workbookView xWindow="-120" yWindow="-120" windowWidth="29040" windowHeight="15840" xr2:uid="{C46CDAC0-7791-412C-A805-93BFD7321EED}"/>
  </bookViews>
  <sheets>
    <sheet name="СВОД" sheetId="6" r:id="rId1"/>
    <sheet name="1ИГДИ" sheetId="2" r:id="rId2"/>
    <sheet name="2ИЭИ" sheetId="4" r:id="rId3"/>
    <sheet name="3ИГФИ" sheetId="5" r:id="rId4"/>
    <sheet name="4ИГМИ" sheetId="7" r:id="rId5"/>
  </sheets>
  <definedNames>
    <definedName name="_xlnm.Print_Area" localSheetId="2">'2ИЭИ'!$A$1:$E$48</definedName>
    <definedName name="_xlnm.Print_Area" localSheetId="3">'3ИГФИ'!$A$1:$E$21</definedName>
    <definedName name="_xlnm.Print_Area" localSheetId="4">'4ИГМИ'!$A$1:$E$24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7" l="1"/>
  <c r="E21" i="5"/>
  <c r="E9" i="5"/>
  <c r="E48" i="4"/>
  <c r="E45" i="4"/>
  <c r="E42" i="4"/>
  <c r="E41" i="4"/>
  <c r="E39" i="4"/>
  <c r="E34" i="4"/>
  <c r="E19" i="4"/>
  <c r="E44" i="4" s="1"/>
  <c r="E21" i="2"/>
  <c r="E17" i="2"/>
  <c r="E33" i="4"/>
  <c r="E32" i="4"/>
  <c r="E31" i="4"/>
  <c r="E30" i="4"/>
  <c r="E10" i="6"/>
  <c r="G10" i="6" s="1"/>
  <c r="E14" i="5"/>
  <c r="E40" i="4"/>
  <c r="E9" i="2"/>
  <c r="E10" i="2" s="1"/>
  <c r="E6" i="2"/>
  <c r="E8" i="2"/>
  <c r="E22" i="7"/>
  <c r="E16" i="7"/>
  <c r="E18" i="7"/>
  <c r="E15" i="7"/>
  <c r="E14" i="7"/>
  <c r="E13" i="7"/>
  <c r="E12" i="7"/>
  <c r="A12" i="7"/>
  <c r="A13" i="7" s="1"/>
  <c r="A14" i="7" s="1"/>
  <c r="A15" i="7" s="1"/>
  <c r="A18" i="7" s="1"/>
  <c r="A19" i="7" s="1"/>
  <c r="A20" i="7" s="1"/>
  <c r="A21" i="7" s="1"/>
  <c r="E11" i="7"/>
  <c r="E8" i="7"/>
  <c r="E9" i="7" s="1"/>
  <c r="E19" i="7" l="1"/>
  <c r="E23" i="7" s="1"/>
  <c r="E20" i="7"/>
  <c r="E21" i="7"/>
  <c r="E17" i="5"/>
  <c r="E18" i="5" s="1"/>
  <c r="E12" i="5"/>
  <c r="E19" i="5" l="1"/>
  <c r="E8" i="5"/>
  <c r="E11" i="5"/>
  <c r="E7" i="5"/>
  <c r="E13" i="5"/>
  <c r="A14" i="5"/>
  <c r="A17" i="5" s="1"/>
  <c r="A18" i="5" s="1"/>
  <c r="A39" i="4"/>
  <c r="A40" i="4" s="1"/>
  <c r="A41" i="4" s="1"/>
  <c r="A38" i="4"/>
  <c r="A36" i="4"/>
  <c r="A28" i="4"/>
  <c r="A29" i="4"/>
  <c r="A30" i="4"/>
  <c r="A31" i="4"/>
  <c r="A32" i="4" s="1"/>
  <c r="A33" i="4" s="1"/>
  <c r="A21" i="4"/>
  <c r="A16" i="4"/>
  <c r="A17" i="4"/>
  <c r="A18" i="4" s="1"/>
  <c r="E28" i="4"/>
  <c r="E29" i="4"/>
  <c r="E26" i="4"/>
  <c r="E25" i="4"/>
  <c r="E27" i="4"/>
  <c r="E24" i="4"/>
  <c r="E23" i="4"/>
  <c r="E22" i="4"/>
  <c r="E21" i="4"/>
  <c r="E16" i="4"/>
  <c r="E15" i="5" l="1"/>
  <c r="E20" i="5" s="1"/>
  <c r="E9" i="6" l="1"/>
  <c r="G9" i="6" s="1"/>
  <c r="E46" i="4"/>
  <c r="E47" i="4" s="1"/>
  <c r="E38" i="4"/>
  <c r="E18" i="4"/>
  <c r="E37" i="4"/>
  <c r="E17" i="4"/>
  <c r="E8" i="6" l="1"/>
  <c r="G8" i="6" s="1"/>
  <c r="E14" i="4"/>
  <c r="E15" i="4"/>
  <c r="E13" i="4"/>
  <c r="E36" i="4"/>
  <c r="E12" i="4"/>
  <c r="A13" i="4"/>
  <c r="A14" i="4" s="1"/>
  <c r="A15" i="4" s="1"/>
  <c r="E14" i="2"/>
  <c r="E12" i="2"/>
  <c r="E15" i="2" s="1"/>
  <c r="E13" i="2"/>
  <c r="E7" i="2"/>
  <c r="E18" i="2" l="1"/>
  <c r="E19" i="2" s="1"/>
  <c r="E20" i="2" s="1"/>
  <c r="A22" i="4"/>
  <c r="A23" i="4" s="1"/>
  <c r="A24" i="4" s="1"/>
  <c r="A25" i="4" s="1"/>
  <c r="A26" i="4" s="1"/>
  <c r="A27" i="4" s="1"/>
  <c r="A37" i="4" s="1"/>
  <c r="A44" i="4" s="1"/>
  <c r="A45" i="4" s="1"/>
  <c r="E7" i="6" l="1"/>
  <c r="E11" i="6" l="1"/>
  <c r="G7" i="6"/>
  <c r="G11" i="6" s="1"/>
  <c r="G12" i="6" s="1"/>
  <c r="G13" i="6" s="1"/>
  <c r="E12" i="6" l="1"/>
  <c r="E13" i="6" s="1"/>
  <c r="E14" i="6"/>
</calcChain>
</file>

<file path=xl/sharedStrings.xml><?xml version="1.0" encoding="utf-8"?>
<sst xmlns="http://schemas.openxmlformats.org/spreadsheetml/2006/main" count="271" uniqueCount="225">
  <si>
    <t>Наименование организации  заказчика</t>
  </si>
  <si>
    <t>Государственное казенное учреждение Республики Крым "Инвестиционно-строительное управление Республики Крым"</t>
  </si>
  <si>
    <t>№  п/п</t>
  </si>
  <si>
    <t>Номера частей, глав, таблиц, параграфов и пунктов указаний к разделу или главе сборника цен на проектные и изыскательские работы для строительства</t>
  </si>
  <si>
    <r>
      <t xml:space="preserve">Расчёт стоимости (а+в*х)*Кi </t>
    </r>
    <r>
      <rPr>
        <b/>
        <i/>
        <sz val="8"/>
        <rFont val="Times New Roman"/>
        <family val="1"/>
        <charset val="204"/>
      </rPr>
      <t xml:space="preserve">или
</t>
    </r>
    <r>
      <rPr>
        <b/>
        <sz val="8"/>
        <rFont val="Times New Roman"/>
        <family val="1"/>
        <charset val="204"/>
      </rPr>
      <t xml:space="preserve">(объем СМР)*проц. /100 
</t>
    </r>
    <r>
      <rPr>
        <b/>
        <i/>
        <sz val="8"/>
        <rFont val="Times New Roman"/>
        <family val="1"/>
        <charset val="204"/>
      </rPr>
      <t xml:space="preserve">или </t>
    </r>
    <r>
      <rPr>
        <b/>
        <sz val="8"/>
        <rFont val="Times New Roman"/>
        <family val="1"/>
        <charset val="204"/>
      </rPr>
      <t xml:space="preserve">кол-во*цена </t>
    </r>
  </si>
  <si>
    <t>Раздел 1. Полевые работы</t>
  </si>
  <si>
    <t>Итого стоимость полевых работ</t>
  </si>
  <si>
    <t>Расходы по организации и ликвидации работ</t>
  </si>
  <si>
    <t>Раздел 3. Камеральные работы</t>
  </si>
  <si>
    <t>Итого по разделу 3 Камеральные работы</t>
  </si>
  <si>
    <t>ИТОГО по смете в ценах на 01.01.2001</t>
  </si>
  <si>
    <t>Смета № 1
Инженерно-геодезические изыскания</t>
  </si>
  <si>
    <t>Полное наименование объекта</t>
  </si>
  <si>
    <t>Характеристика предприятия, здания, сооружения или вида работ</t>
  </si>
  <si>
    <t xml:space="preserve">Стоимость,
руб.
</t>
  </si>
  <si>
    <t>Раздел 2. Камеральные работы</t>
  </si>
  <si>
    <r>
      <t>СБЦ "Инженерно-геодезические изыскания", 2004
Таблица 9, § 4</t>
    </r>
    <r>
      <rPr>
        <b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К1=1,2 -</t>
    </r>
    <r>
      <rPr>
        <i/>
        <sz val="10"/>
        <rFont val="Times New Roman"/>
        <family val="1"/>
        <charset val="204"/>
      </rPr>
      <t xml:space="preserve"> при выполнении камеральных и картографических работ с применением компьютерных технологий (ОУ п.15д)
</t>
    </r>
  </si>
  <si>
    <t>СБЦ "Инженерно-геодезические изыскания", 2004
Таблица 75, примечание п.3</t>
  </si>
  <si>
    <t>Итого по разделу 2 Камеральные работы</t>
  </si>
  <si>
    <t>Раздел 3. Прочие работы</t>
  </si>
  <si>
    <t>Итого по разделу 3 Прочие работы</t>
  </si>
  <si>
    <t>«Строительство КОС в пгт. Красногвардейское»</t>
  </si>
  <si>
    <r>
      <t xml:space="preserve">СБЦ "Инженерно-геодезические изыскания", 2004
Таблица 8, § 3-II-2
К=1,2 - </t>
    </r>
    <r>
      <rPr>
        <i/>
        <sz val="10"/>
        <rFont val="Times New Roman"/>
        <family val="1"/>
        <charset val="204"/>
      </rPr>
      <t>при выполнении камеральных и картографических работ с применением компьютерных технологий (ОУ п.15д)</t>
    </r>
    <r>
      <rPr>
        <sz val="10"/>
        <rFont val="Times New Roman"/>
        <family val="1"/>
        <charset val="204"/>
      </rPr>
      <t xml:space="preserve">
К2=1,3</t>
    </r>
    <r>
      <rPr>
        <i/>
        <sz val="10"/>
        <rFont val="Times New Roman"/>
        <family val="1"/>
        <charset val="204"/>
      </rPr>
      <t xml:space="preserve"> - определение координат пунктов опорных геодезических сетей с использованием спутниковых геодезических систем  (примечание к табл. 8, п.2)</t>
    </r>
  </si>
  <si>
    <t xml:space="preserve">Создание инженерно-топографического плана на незастроенной территории 
Масштаб съемки 1:500
Категория сложности I 
Высота сечения рельефа 0,5 м
30,0 (1 га)
</t>
  </si>
  <si>
    <r>
      <t>СБЦ "Инженерно-геодезические изыскания", 2004
Таблица 9, § 4</t>
    </r>
    <r>
      <rPr>
        <i/>
        <sz val="10"/>
        <rFont val="Times New Roman"/>
        <family val="1"/>
        <charset val="204"/>
      </rPr>
      <t xml:space="preserve">
</t>
    </r>
  </si>
  <si>
    <t>1723,00*30,0</t>
  </si>
  <si>
    <t>418,00*30,0*1,2</t>
  </si>
  <si>
    <r>
      <t>СБЦ "Инженерно-геодезические изыскания", 2004
Таблица 8, § 3-II-1
К=1,3 -</t>
    </r>
    <r>
      <rPr>
        <i/>
        <sz val="10"/>
        <rFont val="Times New Roman"/>
        <family val="1"/>
        <charset val="204"/>
      </rPr>
      <t xml:space="preserve"> определение координат пунктов опорных геодезических сетей с использованием спутниковых геодезических систем (примечание к табл.8, п.2)</t>
    </r>
  </si>
  <si>
    <t>Создание (развитие) плановых опорных геодезических сетей
Класс точности: 2 разряд
Категория сложности производства измерений: II
5 (1 пункт)</t>
  </si>
  <si>
    <t>6426,00*5*1,3</t>
  </si>
  <si>
    <t>2538,00*5*1,2*1,3</t>
  </si>
  <si>
    <t xml:space="preserve">Проверка полноты планов в эксплуатирующих организациях 
5 (1 организация)
</t>
  </si>
  <si>
    <t>480,00*5</t>
  </si>
  <si>
    <t xml:space="preserve">Расходы по внутреннему транспорту
</t>
  </si>
  <si>
    <r>
      <t xml:space="preserve">СБЦ "Инженерно-геодезические изыскания", 2004
Таблица 4, § 1 -7,5% </t>
    </r>
    <r>
      <rPr>
        <i/>
        <sz val="10"/>
        <rFont val="Times New Roman"/>
        <family val="1"/>
        <charset val="204"/>
      </rPr>
      <t>от сметной стоимости полевых работ</t>
    </r>
  </si>
  <si>
    <t>6% от стоимости полевых работ и внутреннего транспорта* К</t>
  </si>
  <si>
    <t>№ пп</t>
  </si>
  <si>
    <t>Характеристика предприятия,
здания, сооружения или вид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</si>
  <si>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</si>
  <si>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Стоимость работ,
руб.</t>
  </si>
  <si>
    <t>Раздел 2. Лабораторные работы</t>
  </si>
  <si>
    <t>Итого по разделу 2 Лабораторные работы</t>
  </si>
  <si>
    <t>Расходы по внутреннему транспорту</t>
  </si>
  <si>
    <t>Номера частей, глав, таблиц,
параграфов и пунктов указаний к разделу или главе сборника цен на проектные и изыскательские работы для строительства</t>
  </si>
  <si>
    <t xml:space="preserve">Расчёт стоимости или объём  строительно-монтажных работ 
</t>
  </si>
  <si>
    <t xml:space="preserve">Стоимость
(руб.)
</t>
  </si>
  <si>
    <r>
      <t xml:space="preserve">СБЦ "Инженерно-геологические и инженерно-экологические изыскания для строительства (1999)" 
Табл. 60 § 7
Коэффициенты:
К1=0,9 - </t>
    </r>
    <r>
      <rPr>
        <i/>
        <sz val="10"/>
        <rFont val="Times New Roman"/>
        <family val="1"/>
        <charset val="204"/>
      </rPr>
      <t>отбор объединенной пробы (согласно п. 1 к табл. 60)</t>
    </r>
    <r>
      <rPr>
        <sz val="10"/>
        <rFont val="Times New Roman"/>
        <family val="1"/>
        <charset val="204"/>
      </rPr>
      <t xml:space="preserve">
</t>
    </r>
  </si>
  <si>
    <t>СБЦ "Инженерно-геологические и инженерно-экологические изыскания для строительства (1999)" 
Табл. 60 § 7</t>
  </si>
  <si>
    <t>СБЦ "Инженерно-геологические и инженерно-экологические изыскания для строительства (1999)" 
Табл. 60 § 10</t>
  </si>
  <si>
    <t>СБЦ "Инженерно-геологические и инженерно-экологические изыскания для строительства (1999)" 
Табл. 70 § 85</t>
  </si>
  <si>
    <t xml:space="preserve">СБЦ "Инженерно-геологические и инженерно-экологические изыскания для строительства (1999)" 
Табл. 70 § 57
К1=6 - 6 металлов </t>
  </si>
  <si>
    <t>СБЦ "Инженерно-геологические и инженерно-экологические изыскания для строительства (1999)" 
Табл. 70 § 59</t>
  </si>
  <si>
    <t>СБЦ "Инженерно-геологические и инженерно-экологические изыскания для строительства (1999)" 
Табл. 70 § 63</t>
  </si>
  <si>
    <t>СБЦ "Инженерно-геологические и инженерно-экологические изыскания для строительства (1999)" 
Табл. 70 § 66</t>
  </si>
  <si>
    <t>Водородный показатель рН водной или солевой вытяжки
4 (1 образец)</t>
  </si>
  <si>
    <t>СБЦ "Инженерно-геологические и инженерно-экологические изыскания для строительства (1999)" 
Табл. 70 § 14</t>
  </si>
  <si>
    <t>A * X
2,0 *  4</t>
  </si>
  <si>
    <t>СБЦ "Инженерно-геологические и инженерно-экологические изыскания для строительства (1999)" 
Табл. 70 § 22</t>
  </si>
  <si>
    <t xml:space="preserve">Камеральная обработка химических и бактериологических анализов на загрязненность почвогрунтов, воды, льда, снега и донных отложений при инженерно-экологических изысканиях
</t>
  </si>
  <si>
    <t xml:space="preserve">СБЦ "Инженерно-геологические и инженерно-экологические изыскания", 1999
табл. 86 § 6 - 20% от стоимости лабораторных работ
</t>
  </si>
  <si>
    <t xml:space="preserve">Составление программы производства работ. 
Средняя глубина исследования до 5 м. Исследуемая площадь до 1 км2
1 (1 программа)
</t>
  </si>
  <si>
    <t>Раздел 4. Прочие расходы</t>
  </si>
  <si>
    <t>Итого по разделу 4 Прочие расходы</t>
  </si>
  <si>
    <t>Итого по смете в ценах на 01.01.1991</t>
  </si>
  <si>
    <t xml:space="preserve">Инженерно-геологическая, гидрогеологическая рекогносцировка при проходимости хорошей
Категория сложности III
2,0 (1 км маршрута) 
</t>
  </si>
  <si>
    <r>
      <t xml:space="preserve">СБЦ "Инженерно-геологические и инженерно-экологические изыскания для строительства (1999)" 
Табл. 9 § 1-III
Коэффициенты:
К1= 1,25 - </t>
    </r>
    <r>
      <rPr>
        <i/>
        <sz val="10"/>
        <rFont val="Times New Roman"/>
        <family val="1"/>
        <charset val="204"/>
      </rPr>
      <t>инженерно-экологическая рекогносцировка (согласно п. 1 примечания к табл. 9)</t>
    </r>
  </si>
  <si>
    <t>(A * X) * К1 
28,3 *2,0 * 1,25</t>
  </si>
  <si>
    <t>(A * X) * К1 
23,4 * 2,0 * 1,25</t>
  </si>
  <si>
    <t xml:space="preserve">Отбор точечных проб для анализа на загрязненность по химическим показателям: почво-грунтов (методами конверта, по диагонали и т.п.)
4 (1 объединенная проба, состоящая из пяти точечных)
</t>
  </si>
  <si>
    <t>(A * X) * К1
6,9 * 4 * 5 * 0,9</t>
  </si>
  <si>
    <t xml:space="preserve">Отбор проб для бактериологического анализа почвогрунтов с одной пробной площадки
4 (1 проба)
</t>
  </si>
  <si>
    <t>A * X
37,7* 4</t>
  </si>
  <si>
    <t xml:space="preserve">Отбор точечных проб для анализа на загрязненность по химическим показателям: почво-грунтов (методами конверта, по диагонали и т.п.)
6 (1 проба)
</t>
  </si>
  <si>
    <t>A * X
6,9 * 6</t>
  </si>
  <si>
    <t>СБЦ "Инженерно-геологические и инженерно-экологические изыскания для строительства (1999)" 
Табл. 91 § 1</t>
  </si>
  <si>
    <t>Измерение потока радона на участке
20 (20 точек)</t>
  </si>
  <si>
    <t>A * X
535* (20/20)</t>
  </si>
  <si>
    <t>A * X
161* (20/20)</t>
  </si>
  <si>
    <t>Радиационное обследование участка площадью св. 1,0 га
188 (0,1 га)</t>
  </si>
  <si>
    <t xml:space="preserve">СБЦ "Инженерно-геологические и инженерно-экологические изыскания для строительства (1999)" 
Табл. 92 § 3
</t>
  </si>
  <si>
    <t>A * X
49,2 * 188</t>
  </si>
  <si>
    <t>A * X
14,8 * 188</t>
  </si>
  <si>
    <t>(A * X) * К1
7,6 *  1 * 0,5</t>
  </si>
  <si>
    <t>Пробоподготовка для выполнения физико-химических исследований солей тяжелых металлов
4 (1 образец)</t>
  </si>
  <si>
    <t>A * X
52,3 *  4</t>
  </si>
  <si>
    <t>(A * X) * К1 
7,8 *  4 * 6</t>
  </si>
  <si>
    <t>Определение солей тяжелых металлов методом атомной абсорбции без пробоподготовки
4 (1 образец)</t>
  </si>
  <si>
    <t xml:space="preserve">Определение солей тяжелых металлов без пробоподготовки с использованием ртутно-гидридной приставки.
4 (1 образец)
</t>
  </si>
  <si>
    <t>A * X
23,0 *  4</t>
  </si>
  <si>
    <t>Определение нефтяных углеводородов хроматографическим методом (нефтепродукты)
4 (1 образец)</t>
  </si>
  <si>
    <t>A * X
19,7 *  4</t>
  </si>
  <si>
    <t>Гумус по Тюрину
6 (1 образец)</t>
  </si>
  <si>
    <t>A * X
7,6 *  6</t>
  </si>
  <si>
    <t>Определение радионуклидов хроматомасс-спектрометрическим методом
1 (1 образец)</t>
  </si>
  <si>
    <t>СБЦ "Инженерно-геологические и инженерно-экологические изыскания для строительства (1999)" 
Табл. 70 § 69</t>
  </si>
  <si>
    <t>A * X
147,4 *  1</t>
  </si>
  <si>
    <t xml:space="preserve">Санитарно-бактериологические исследования: ОКБ (общие колиформные бактерии), в т.ч. E.coli
4 (1 исследование)
</t>
  </si>
  <si>
    <t>Санитарно-бактериологические  исследования: энтерококки 
4 (1 исследование)</t>
  </si>
  <si>
    <t xml:space="preserve">Санитарно-паразитологические исследования: Исследование почвы на яйца и личинки гельминтов, цисты кишечных патогенных  простейших
4 (1 исследование)
</t>
  </si>
  <si>
    <t>Энтомологические исследования:  личинки и куколки мух
4 (1 исследование)</t>
  </si>
  <si>
    <t>Определение полициклических ароматических углеводородов хроматографическим методом (бензапирен)
4 (1 образец)</t>
  </si>
  <si>
    <t>A * X
95,8 *  4</t>
  </si>
  <si>
    <t>A * X
118,9 *  1</t>
  </si>
  <si>
    <r>
      <rPr>
        <sz val="10"/>
        <rFont val="Times New Roman"/>
        <family val="1"/>
        <charset val="204"/>
      </rPr>
      <t>СБЦ "Инженерно-геологические и инженерно-экологические изыскания для строительства (1999)" 
Табл. 72 §§ 56, 38, 41, 42, 69, 33, 49, 75, 15, 39, 35, 30, 85, 8, 2 (сухой остаток, нефтепродукты, нитраты, нитриты, фосфаты, медь, свинец, цинк, кадмий, никель, мышьяк, марганец, АПАВ, железо общее,аммоний-ион)</t>
    </r>
    <r>
      <rPr>
        <sz val="10"/>
        <color rgb="FFFF000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А=7,1+14,0+3,1+2,7+8,3+4,8+12,2+8,1+6,1+10,8+9,6+4,5+14,7+4,1+8,8=118,9 руб.</t>
    </r>
    <r>
      <rPr>
        <sz val="10"/>
        <color rgb="FFFF0000"/>
        <rFont val="Times New Roman"/>
        <family val="1"/>
        <charset val="204"/>
      </rPr>
      <t xml:space="preserve">
</t>
    </r>
  </si>
  <si>
    <t>Составление технического отчета (заключения) о результатах выполненных работ. 
Стоимость камеральных работ в базовых ценах  до 5 тыс. руб. 
Категория сложности инженерно-геологических условий III</t>
  </si>
  <si>
    <t>СБЦ "Инженерно-геологические и инженерно-экологические изыскания", 1999
Табл. 87 § 1-III - 25 % от стоимости камеральных работ</t>
  </si>
  <si>
    <t xml:space="preserve">СБЦ "Инженерно-геологические и инженерно-экологические изыскания", 1999
Табл. 4 § 1 -6,25 % от стоимости полевых работ
</t>
  </si>
  <si>
    <t>A * X
6,25% *  10175,55</t>
  </si>
  <si>
    <t xml:space="preserve">Расчёт стоимости (а+в*х)*Кi 
или (объем СМР)*проц. /100 
или кол-во*цена 
</t>
  </si>
  <si>
    <t xml:space="preserve">Сейсморазведка МПВ на дневной поверхности при двух типах волн
</t>
  </si>
  <si>
    <t>Составление программы при стоимости изысканий до 2 тыс. руб.
1 программа</t>
  </si>
  <si>
    <r>
      <t>Сборник цен на изыскательские работы для капитального строительства (СЦ 1982 г.) 
Табл. 294 § 1а
Коэффициенты: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К1=1,08</t>
    </r>
    <r>
      <rPr>
        <i/>
        <sz val="10"/>
        <rFont val="Times New Roman"/>
        <family val="1"/>
        <charset val="204"/>
      </rPr>
      <t xml:space="preserve"> - Дополнения, утв. Постановлением Госстроя СССР от 01.03.1990 г. № 22 (табл. 3)
</t>
    </r>
    <r>
      <rPr>
        <sz val="10"/>
        <rFont val="Times New Roman"/>
        <family val="1"/>
        <charset val="204"/>
      </rPr>
      <t xml:space="preserve">
</t>
    </r>
  </si>
  <si>
    <t>(A * X) * К1
(100,0 * 1) * 1,08</t>
  </si>
  <si>
    <t>Составление технического отчета по геофизическим исследованиям
1 отчет</t>
  </si>
  <si>
    <r>
      <t>Сборник цен на изыскательские работы для капитального строительства (СЦ 1982 г.) 
Табл. 294 § 10
А=1000 руб.+10% от стоимости камеральных работ 
Коэффициенты: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К1=0,2</t>
    </r>
    <r>
      <rPr>
        <i/>
        <sz val="10"/>
        <rFont val="Times New Roman"/>
        <family val="1"/>
        <charset val="204"/>
      </rPr>
      <t xml:space="preserve"> - при стоимости изысканий до 2 тыс. руб. (примечания к табл. 294, п. 5)
</t>
    </r>
    <r>
      <rPr>
        <sz val="10"/>
        <rFont val="Times New Roman"/>
        <family val="1"/>
        <charset val="204"/>
      </rPr>
      <t xml:space="preserve">
</t>
    </r>
  </si>
  <si>
    <t>Итого Камеральные работы</t>
  </si>
  <si>
    <r>
      <t xml:space="preserve">СЦиР "Изыскательские работы для капитального строительства (1982)" 
Таблица 4, п. 1-1 - 7% от стоимости полевых изысканий
К=1,25 </t>
    </r>
    <r>
      <rPr>
        <i/>
        <sz val="10"/>
        <rFont val="Times New Roman"/>
        <family val="1"/>
        <charset val="204"/>
      </rPr>
      <t>- дополнения к СЦиР-82 (Постановление Госстроя СССР от 01.03.1990 № 22), ОУ, п. 8)</t>
    </r>
  </si>
  <si>
    <t>ИТОГО Прочие работы</t>
  </si>
  <si>
    <t>ВСЕГО по смете в базовых ценах</t>
  </si>
  <si>
    <t>Сейсморазведка МПВ при возбуждении колебаний ударами кувалды, шаг 2 м, две сейсмограммы, категория сложности геофизических работ - I, число пикетов взрыва - 5
40 (1 физическое наблюдение)</t>
  </si>
  <si>
    <t>(А * Х) * К1
(13 * 40) * 1,08</t>
  </si>
  <si>
    <r>
      <t xml:space="preserve">Сборник цен на изыскательские работы для капитального строительства (СЦ 1982 г.) 
Табл. 291 § 2
А=13 руб., Х=40 (1 физическое наблюдение (годограф))
Коэффициенты:
</t>
    </r>
    <r>
      <rPr>
        <b/>
        <sz val="10"/>
        <rFont val="Times New Roman"/>
        <family val="1"/>
        <charset val="204"/>
      </rPr>
      <t>К1=1,08</t>
    </r>
    <r>
      <rPr>
        <sz val="10"/>
        <rFont val="Times New Roman"/>
        <family val="1"/>
        <charset val="204"/>
      </rPr>
      <t xml:space="preserve"> - </t>
    </r>
    <r>
      <rPr>
        <i/>
        <sz val="10"/>
        <rFont val="Times New Roman"/>
        <family val="1"/>
        <charset val="204"/>
      </rPr>
      <t xml:space="preserve"> Дополнения утв. Постановлением Госстроя СССР от 01.03.1990 г.№ 22 (таблица 3)
</t>
    </r>
    <r>
      <rPr>
        <b/>
        <sz val="10"/>
        <rFont val="Times New Roman"/>
        <family val="1"/>
        <charset val="204"/>
      </rPr>
      <t>К2=1,15 -</t>
    </r>
    <r>
      <rPr>
        <i/>
        <sz val="10"/>
        <rFont val="Times New Roman"/>
        <family val="1"/>
        <charset val="204"/>
      </rPr>
      <t xml:space="preserve"> при выполнении расчетов на ЭВМ (табл. 291, прим. п.2)
</t>
    </r>
    <r>
      <rPr>
        <b/>
        <sz val="10"/>
        <rFont val="Times New Roman"/>
        <family val="1"/>
        <charset val="204"/>
      </rPr>
      <t>К3=0,85 -</t>
    </r>
    <r>
      <rPr>
        <i/>
        <sz val="10"/>
        <rFont val="Times New Roman"/>
        <family val="1"/>
        <charset val="204"/>
      </rPr>
      <t xml:space="preserve"> при выполнении работ по камеральной обработке полевых материалов геофизических исследований скважин без выплаты исполнителям полевого довольствия (ТЧ)</t>
    </r>
  </si>
  <si>
    <t>(А * Х) * К1 * К2 * К3
(13 * 40) * 1,08 * 1,15 *  0,85</t>
  </si>
  <si>
    <r>
      <t xml:space="preserve">СЦиР-82 "Изыскательские работы для капитального строительства" (1982)
табл. 267 п.1
К=1,08 - </t>
    </r>
    <r>
      <rPr>
        <i/>
        <sz val="10"/>
        <rFont val="Times New Roman"/>
        <family val="1"/>
        <charset val="204"/>
      </rPr>
      <t>сборник дополнений к СЦиР-82 (Постановление Госстроя СССР от 01.03.1990 №22, ОУ табл. 3)</t>
    </r>
  </si>
  <si>
    <t>Вертикальное электрическое зондирование с поверхности земли симметричной установкой АВ, длина установки до 50 м
32 (1 физическое наблюдение)</t>
  </si>
  <si>
    <t>(А * Х) * К1
(4 * 32) * 1,08</t>
  </si>
  <si>
    <t>Камеральная обработка полевых материалов электроразведки</t>
  </si>
  <si>
    <t>Сметный расчет № 3
на инженерно-геофизические изыскания</t>
  </si>
  <si>
    <t>Смета № 2
Инженерно-экологические изыскания</t>
  </si>
  <si>
    <t xml:space="preserve">Наименование строительства и стадии проектирования </t>
  </si>
  <si>
    <t xml:space="preserve">Наименование организации заказчика </t>
  </si>
  <si>
    <t>Перечень выполняемых работ, стадии проектирования</t>
  </si>
  <si>
    <t xml:space="preserve">Наименование объекта строительства или вида работ </t>
  </si>
  <si>
    <t>Ссылка на номера смет по формам 2П, 3П</t>
  </si>
  <si>
    <t>Полная стоимость работ, руб.</t>
  </si>
  <si>
    <t>изыскательские</t>
  </si>
  <si>
    <t>проектные</t>
  </si>
  <si>
    <t>Всего</t>
  </si>
  <si>
    <t>Инженерно-геодезические изыскания</t>
  </si>
  <si>
    <t>Изыскания</t>
  </si>
  <si>
    <t>Инженерно-экологичекие изыскания</t>
  </si>
  <si>
    <t>Инженерно-гидрометеорологические изыскания</t>
  </si>
  <si>
    <t>Инженерно-геофизические изыскания</t>
  </si>
  <si>
    <t xml:space="preserve">Всего по сводной смете </t>
  </si>
  <si>
    <t/>
  </si>
  <si>
    <t>НДС 20%</t>
  </si>
  <si>
    <t>Итого с учетом НДС</t>
  </si>
  <si>
    <r>
      <t xml:space="preserve">Сборник цен на изыскательские работы для капитального строительства (СЦ 1982 г.) 
Табл. 258, § 86-5
Коэффициенты:
</t>
    </r>
    <r>
      <rPr>
        <i/>
        <sz val="10"/>
        <rFont val="Times New Roman"/>
        <family val="1"/>
        <charset val="204"/>
      </rPr>
      <t>К=1,08 -  Дополнения, утв. Постановлением Госстроя СССР от 01.03.1990 № 22 (табл. 3)</t>
    </r>
  </si>
  <si>
    <t>138,24*0,3*0,85</t>
  </si>
  <si>
    <t>(1000 + 10% * Х) * К1
(1000 + 10% * 584,21) * 0,2</t>
  </si>
  <si>
    <t>699,84*7%*1,25</t>
  </si>
  <si>
    <r>
      <t xml:space="preserve">СЦиР-82 "Изыскательские работы для капитального строительства (1982)"  
Таблица 6, п. 3 - 6% (организация) и 5% (ликвидация) от стоимости полевых работ и внутреннего транспорта
К=2,5 - </t>
    </r>
    <r>
      <rPr>
        <i/>
        <sz val="10"/>
        <rFont val="Times New Roman"/>
        <family val="1"/>
        <charset val="204"/>
      </rPr>
      <t>стоимость полевых изысканий до 2 тыс.руб. (прим., п. 1)</t>
    </r>
    <r>
      <rPr>
        <sz val="10"/>
        <rFont val="Times New Roman"/>
        <family val="1"/>
        <charset val="204"/>
      </rPr>
      <t xml:space="preserve">
</t>
    </r>
  </si>
  <si>
    <t>(699,84+61,24)*(6%+5%)*2,5</t>
  </si>
  <si>
    <t>Смета № 4</t>
  </si>
  <si>
    <t>Наименование предприятия, здания, сооружения</t>
  </si>
  <si>
    <r>
      <t xml:space="preserve">Расчёт стоимости (а+в*х)*Кi 
</t>
    </r>
    <r>
      <rPr>
        <b/>
        <i/>
        <sz val="8"/>
        <rFont val="Times New Roman"/>
        <family val="1"/>
        <charset val="204"/>
      </rPr>
      <t xml:space="preserve">или </t>
    </r>
    <r>
      <rPr>
        <b/>
        <sz val="8"/>
        <rFont val="Times New Roman"/>
        <family val="1"/>
        <charset val="204"/>
      </rPr>
      <t xml:space="preserve">(объем СМР)*проц. /100 
</t>
    </r>
    <r>
      <rPr>
        <b/>
        <i/>
        <sz val="8"/>
        <rFont val="Times New Roman"/>
        <family val="1"/>
        <charset val="204"/>
      </rPr>
      <t xml:space="preserve">или </t>
    </r>
    <r>
      <rPr>
        <b/>
        <sz val="8"/>
        <rFont val="Times New Roman"/>
        <family val="1"/>
        <charset val="204"/>
      </rPr>
      <t xml:space="preserve">кол-во*цена </t>
    </r>
  </si>
  <si>
    <t xml:space="preserve">Раздел 1. Полевые работы </t>
  </si>
  <si>
    <t xml:space="preserve">Рекогносцировочное обследование бассейна реки
Категория сложности I
1,0 (1 км маршрута)
</t>
  </si>
  <si>
    <t>СБЦ "Инженерно-гидрографические работы. Инженерно-гидрометеорологические изыскания на реках (2001)"
Таблица 43 § 2-I-1</t>
  </si>
  <si>
    <t>1,0*18,00</t>
  </si>
  <si>
    <t xml:space="preserve">Итого по разделу 1 Полевые работы </t>
  </si>
  <si>
    <t xml:space="preserve">Рекогносцировочное обследование  района изысканий
Категория сложности I
1,0 (1 км маршрута)
</t>
  </si>
  <si>
    <t>СБЦ "Инженерно-гидрографические работы. Инженерно-гидрометеорологические изыскания на реках (2001)"
Таблица 43 § 2-I-2</t>
  </si>
  <si>
    <t>0,1*6,00</t>
  </si>
  <si>
    <t>Составление таблицы гидрологической изученности участка изысканий при числе пунктов наблюдений: до 50
1 (1 таблица)</t>
  </si>
  <si>
    <t>СБЦ "Инженерно-гидрографические работы. Инженерно-гидрометеорологические изыскания на реках (2001)"
Таблица 51 § 1</t>
  </si>
  <si>
    <t>1*105,00</t>
  </si>
  <si>
    <t>Составление схемы гидрометеорологической изученности участка изысканий при числе пунктов наблюдений: до 50
1 (1 схема)</t>
  </si>
  <si>
    <t>СБЦ "Инженерно-гидрографические работы. Инженерно-гидрометеорологические изыскания на реках (2001)"
Таблица 51 § 3</t>
  </si>
  <si>
    <t>1*61,00</t>
  </si>
  <si>
    <t xml:space="preserve">Систематизация собранных материалов и данных метеорологических наблюдений.
Подбор станций или постов с оценкой качества материалов наблюдений и степени их репрезентативности
1 (1 годостанция)
</t>
  </si>
  <si>
    <t>СБЦ "Инженерно-гидрографические работы. Инженерно-гидрометеорологические изыскания на реках (2001)"
Таблица 67 § 1</t>
  </si>
  <si>
    <t>1*90,00</t>
  </si>
  <si>
    <t xml:space="preserve">Составление климатической характеристики района изысканий при числе метеорологических станций: 1
1 (1 записка)
</t>
  </si>
  <si>
    <t>СБЦ "Инженерно-гидрографические работы. Инженерно-гидрометеорологические изыскания на реках (2001)"
Таблица 69 § 1-1</t>
  </si>
  <si>
    <t>1*201,00</t>
  </si>
  <si>
    <t>Раздел 3. Прочие расходы</t>
  </si>
  <si>
    <t>Составление программы 
1 (программа)</t>
  </si>
  <si>
    <r>
      <t>СБЦ "Инженерно-гидрографические работы. Инженерно-гидрометеорологические изыскания на реках (2001)"
Таблица 69 § 1-1
К=0,4</t>
    </r>
    <r>
      <rPr>
        <i/>
        <sz val="10"/>
        <rFont val="Times New Roman"/>
        <family val="1"/>
        <charset val="204"/>
      </rPr>
      <t xml:space="preserve"> -примечание к табл. 69, п.4</t>
    </r>
  </si>
  <si>
    <t>1*201,00*0,4</t>
  </si>
  <si>
    <t xml:space="preserve">Составление технического отчета. 
Стоимость камеральных работ до 500 руб.
1 (1 отчет)
</t>
  </si>
  <si>
    <t xml:space="preserve">СБЦ "Инженерно-гидрографические работы. Инженерно-гидрометеорологические изыскания на реках (2001)"
Таблица 62 § 1-1 - 55% от стоимости камеральных работ
</t>
  </si>
  <si>
    <t xml:space="preserve">Расходы по внутреннему транспорту 
Сметная стоимость полевых изыскательских работ, тыс. руб. -  до 5 </t>
  </si>
  <si>
    <t xml:space="preserve">СБЦ "Инженерно-гидрографические работы. Инженерно-гидрометеорологические изыскания на реках (2001)"
ОУ, п. 9, таблица 4 § 1-1
</t>
  </si>
  <si>
    <t>Расходы по организации и ликвидации работ на объекте</t>
  </si>
  <si>
    <t>6%*2,5</t>
  </si>
  <si>
    <t>Итого по разделу 3 Прочие расходы</t>
  </si>
  <si>
    <t>ИТОГО по смете в базисном уровне цен на 01.01.1991</t>
  </si>
  <si>
    <r>
      <t>СБЦ "Инженерно-геодезические изыскания", 2004
Таблица 58, § 2</t>
    </r>
    <r>
      <rPr>
        <i/>
        <sz val="10"/>
        <rFont val="Times New Roman"/>
        <family val="1"/>
        <charset val="204"/>
      </rPr>
      <t xml:space="preserve">
</t>
    </r>
  </si>
  <si>
    <t>327,00*30,0</t>
  </si>
  <si>
    <t>Таксация лесонасаждений на незастроенных территориях. Категория сложности I 
30 (1 га)</t>
  </si>
  <si>
    <t>Стоимость определения координат и высот точек лесонасаждений при подеревной съемке.
700 деревьев (1 точка)</t>
  </si>
  <si>
    <r>
      <t>СБЦ "Инженерно-геодезические изыскания", 2004
Таблица 48, § 1
К=0,4 -</t>
    </r>
    <r>
      <rPr>
        <i/>
        <sz val="10"/>
        <rFont val="Times New Roman"/>
        <family val="1"/>
        <charset val="204"/>
      </rPr>
      <t xml:space="preserve"> стоимость определения координат и высот точек лесонасаждений при подеревной съемке (п. 4 примечания к табл. 48)
</t>
    </r>
  </si>
  <si>
    <t>81,00*700 *0,4</t>
  </si>
  <si>
    <r>
      <t xml:space="preserve">СБЦ "Инженерно-геодезические изыскания", 2004
ОУ п. 13 - 6% </t>
    </r>
    <r>
      <rPr>
        <i/>
        <sz val="10"/>
        <rFont val="Times New Roman"/>
        <family val="1"/>
        <charset val="204"/>
      </rPr>
      <t>от стоимости полевых работ и внутреннего транспорта</t>
    </r>
    <r>
      <rPr>
        <sz val="10"/>
        <rFont val="Times New Roman"/>
        <family val="1"/>
        <charset val="204"/>
      </rPr>
      <t xml:space="preserve">
К=1,5 - </t>
    </r>
    <r>
      <rPr>
        <i/>
        <sz val="10"/>
        <rFont val="Times New Roman"/>
        <family val="1"/>
        <charset val="204"/>
      </rPr>
      <t>для изысканий со сметной стоимостью свыше 75 до 150 тыс. руб. (ОУ, примечания к п.13, п.1)</t>
    </r>
  </si>
  <si>
    <r>
      <t xml:space="preserve">СБЦ "Инженерно-геологические и инженерно-экологические изыскания для строительства (1999)" 
Табл. 81 § 1
К1=1,4 - </t>
    </r>
    <r>
      <rPr>
        <i/>
        <sz val="10"/>
        <rFont val="Times New Roman"/>
        <family val="1"/>
        <charset val="204"/>
      </rPr>
      <t xml:space="preserve">для районов III категории сложности (п. 1 примечания к табл. 81)
</t>
    </r>
  </si>
  <si>
    <t>(A * X) * К1
(200 *  1) * 1,4</t>
  </si>
  <si>
    <t xml:space="preserve">СБЦ "Инженерно-геологические и инженерно-экологические изыскания для строительства (1999 г.)" 
Общие указания, пункт 13
6% от стоимости полевых работ и внутреннего транспорта
</t>
  </si>
  <si>
    <t xml:space="preserve">10811,52 * 6% </t>
  </si>
  <si>
    <r>
      <t xml:space="preserve">Камеральные геофизические работы, текст общих положений (стр.288):
К1=0,3 - камеральная обработка полевых материалов электроразведки 30%)
</t>
    </r>
    <r>
      <rPr>
        <i/>
        <sz val="10"/>
        <rFont val="Times New Roman"/>
        <family val="1"/>
        <charset val="204"/>
      </rPr>
      <t>К2=0,85 - при выполнении работ по камеральной обработке полевых материалов электроразведки без выплаты исполнителям полевого довольствия (сборник дополнений к СЦиР-82 (Постановление Госстроя СССР от 01.03.1990 №22, ОУ, глава 16))</t>
    </r>
  </si>
  <si>
    <t>СБЦ "Инженерно-гидрографические работы. Инженерно-гидрометеорологические изыскания на реках (2001)"
ОУ, п. 13 - 6%
К=2,5 - для изысканий со сметной стоимостью до 2 тыс.руб.</t>
  </si>
  <si>
    <t>ИТОГО в ценах на II квартал 2023 г. 
(письмо Минстроя России от 02.05.2023 № 24756-ИФ/09)</t>
  </si>
  <si>
    <t xml:space="preserve">в уровне цен на II квартал 2023 г. </t>
  </si>
  <si>
    <t xml:space="preserve">Отбор точечных проб для анализа на загрязненность по химическим показателям воды с глубины более 0,5 м
1 (1 проба)
</t>
  </si>
  <si>
    <r>
      <t xml:space="preserve">СБЦ "Инженерно-геологические и инженерно-экологические изыскания для строительства (1999)" 
Табл. 60 § 2
А=7,6 руб. Х=1 (1 проба)
Коэффициенты:
К1=0,5 - </t>
    </r>
    <r>
      <rPr>
        <i/>
        <sz val="10"/>
        <rFont val="Times New Roman"/>
        <family val="1"/>
        <charset val="204"/>
      </rPr>
      <t>отбор пробы без использования плавсредств (п. 3 примечания к табл. 60)</t>
    </r>
    <r>
      <rPr>
        <sz val="10"/>
        <rFont val="Times New Roman"/>
        <family val="1"/>
        <charset val="204"/>
      </rPr>
      <t xml:space="preserve">
</t>
    </r>
  </si>
  <si>
    <t xml:space="preserve">Анализ химического состава воды по единичным показателям
1 (1 проба)
</t>
  </si>
  <si>
    <t>Прейскурант ФБУЗ "ЦГиЭ в Республике Крым и городе федерального значения Севастополе" (приказ от 21.11.2022 № 266-о/д), п.11.1: 380,00/62,19=6,11 руб.</t>
  </si>
  <si>
    <t>A * X
6,11 * 4</t>
  </si>
  <si>
    <t xml:space="preserve">Прейскурант ФБУЗ "ЦГиЭ в Республике Крым и городе федерального значения Севастополе" (приказ от 21.11.2022 № 266-о/д), п.11.2:
390,00/62,19=6,27 руб. </t>
  </si>
  <si>
    <t>A * X
6,27 * 4</t>
  </si>
  <si>
    <t xml:space="preserve">Прейскурант ФБУЗ "ЦГиЭ в Республике Крым и городе федерального значения Севастополе" (приказ от 21.11.2022 № 266-о/д), п.47: 1020,00/62,19=16,4 руб. </t>
  </si>
  <si>
    <t>A * X
16,4 * 4</t>
  </si>
  <si>
    <t>Прейскурант ФБУЗ "ЦГиЭ в Республике Крым и городе федерального значения Севастополе" (приказ от 21.11.2022 № 266-о/д)), п.72:
230,00/62,19=3,7 руб.</t>
  </si>
  <si>
    <t>A * X
3,7 * 4</t>
  </si>
  <si>
    <t>A * X
20% * 1400,22</t>
  </si>
  <si>
    <t>A * X
25% * 3281,94</t>
  </si>
  <si>
    <t>Определение ориентировочных видов и объемов работ выполнил:</t>
  </si>
  <si>
    <t>Заместитель директора ДОПИР</t>
  </si>
  <si>
    <t>Н.М. Вдовиченко</t>
  </si>
  <si>
    <t>К.А. Прищепа</t>
  </si>
  <si>
    <t>Расчет ориентировочной стоимости выполнил:</t>
  </si>
  <si>
    <t>Н.А. Зимина</t>
  </si>
  <si>
    <t>Ведущий инженер сметного отдела ДОПИР</t>
  </si>
  <si>
    <t>Главный специалист-главный инженер проектов ОП №3
проектного управления ДОПИР</t>
  </si>
  <si>
    <t xml:space="preserve">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</si>
</sst>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0.0%"/>
    <numFmt numFmtId="166" formatCode="#,##0.000000000"/>
    <numFmt numFmtId="167" formatCode="0.00000000000"/>
    <numFmt numFmtId="168" formatCode="0.00000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9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3333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>
      <alignment horizontal="left" vertical="top"/>
    </xf>
    <xf numFmtId="0" fontId="10" fillId="0" borderId="0"/>
    <xf numFmtId="0" fontId="3" fillId="0" borderId="0">
      <alignment horizontal="center"/>
    </xf>
    <xf numFmtId="0" fontId="10" fillId="0" borderId="8" applyBorder="0" applyAlignment="0">
      <alignment horizontal="center" wrapText="1"/>
    </xf>
    <xf numFmtId="0" fontId="17" fillId="0" borderId="8">
      <alignment horizontal="right" vertical="center"/>
    </xf>
    <xf numFmtId="0" fontId="19" fillId="0" borderId="0"/>
    <xf numFmtId="0" fontId="21" fillId="0" borderId="0"/>
    <xf numFmtId="164" fontId="1" fillId="0" borderId="0" applyFont="0" applyFill="0" applyBorder="0" applyAlignment="0" applyProtection="0"/>
  </cellStyleXfs>
  <cellXfs count="217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4" fontId="3" fillId="0" borderId="12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right" vertical="top" wrapText="1"/>
    </xf>
    <xf numFmtId="0" fontId="2" fillId="0" borderId="0" xfId="7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" fillId="0" borderId="6" xfId="0" applyFont="1" applyBorder="1" applyAlignment="1">
      <alignment vertical="center" wrapText="1"/>
    </xf>
    <xf numFmtId="0" fontId="3" fillId="0" borderId="6" xfId="0" applyFont="1" applyBorder="1"/>
    <xf numFmtId="0" fontId="2" fillId="0" borderId="6" xfId="0" applyFont="1" applyBorder="1"/>
    <xf numFmtId="2" fontId="2" fillId="0" borderId="6" xfId="0" applyNumberFormat="1" applyFont="1" applyBorder="1"/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0" fontId="3" fillId="0" borderId="12" xfId="0" applyFont="1" applyBorder="1" applyAlignment="1">
      <alignment vertical="top" wrapText="1"/>
    </xf>
    <xf numFmtId="0" fontId="3" fillId="0" borderId="12" xfId="2" applyBorder="1" applyAlignment="1">
      <alignment horizontal="left" vertical="top" wrapText="1"/>
    </xf>
    <xf numFmtId="0" fontId="3" fillId="0" borderId="8" xfId="2" applyBorder="1" applyAlignment="1">
      <alignment horizontal="left" vertical="top" wrapText="1"/>
    </xf>
    <xf numFmtId="0" fontId="18" fillId="0" borderId="8" xfId="0" applyFont="1" applyBorder="1" applyAlignment="1">
      <alignment horizontal="center" vertical="top" wrapText="1"/>
    </xf>
    <xf numFmtId="4" fontId="18" fillId="0" borderId="8" xfId="0" applyNumberFormat="1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/>
    </xf>
    <xf numFmtId="0" fontId="3" fillId="0" borderId="8" xfId="0" applyFont="1" applyBorder="1" applyAlignment="1">
      <alignment vertical="top" wrapText="1"/>
    </xf>
    <xf numFmtId="0" fontId="3" fillId="0" borderId="16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4" fontId="3" fillId="0" borderId="8" xfId="0" applyNumberFormat="1" applyFont="1" applyBorder="1" applyAlignment="1">
      <alignment horizontal="right" vertical="top" wrapText="1"/>
    </xf>
    <xf numFmtId="0" fontId="3" fillId="0" borderId="16" xfId="0" applyFont="1" applyBorder="1" applyAlignment="1">
      <alignment horizontal="center" vertical="top"/>
    </xf>
    <xf numFmtId="4" fontId="2" fillId="0" borderId="17" xfId="0" applyNumberFormat="1" applyFont="1" applyBorder="1" applyAlignment="1">
      <alignment vertical="top"/>
    </xf>
    <xf numFmtId="0" fontId="11" fillId="0" borderId="0" xfId="0" applyFont="1"/>
    <xf numFmtId="0" fontId="3" fillId="0" borderId="18" xfId="0" applyFont="1" applyBorder="1" applyAlignment="1">
      <alignment horizontal="lef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0" fontId="9" fillId="0" borderId="0" xfId="0" applyFont="1"/>
    <xf numFmtId="49" fontId="10" fillId="0" borderId="6" xfId="0" applyNumberFormat="1" applyFont="1" applyBorder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3" applyAlignment="1">
      <alignment wrapText="1"/>
    </xf>
    <xf numFmtId="0" fontId="10" fillId="0" borderId="0" xfId="3"/>
    <xf numFmtId="0" fontId="9" fillId="0" borderId="6" xfId="0" applyFont="1" applyBorder="1" applyAlignment="1">
      <alignment vertical="top" wrapText="1"/>
    </xf>
    <xf numFmtId="49" fontId="10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3" fillId="0" borderId="0" xfId="0" applyFont="1" applyAlignment="1">
      <alignment vertical="top"/>
    </xf>
    <xf numFmtId="0" fontId="3" fillId="0" borderId="8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/>
    </xf>
    <xf numFmtId="0" fontId="3" fillId="0" borderId="8" xfId="8" applyFont="1" applyBorder="1" applyAlignment="1">
      <alignment horizontal="left" vertical="top" wrapText="1"/>
    </xf>
    <xf numFmtId="0" fontId="3" fillId="0" borderId="8" xfId="8" applyFont="1" applyBorder="1" applyAlignment="1">
      <alignment vertical="top" wrapText="1"/>
    </xf>
    <xf numFmtId="0" fontId="3" fillId="0" borderId="8" xfId="8" applyFont="1" applyBorder="1" applyAlignment="1">
      <alignment horizontal="center" vertical="top" wrapText="1"/>
    </xf>
    <xf numFmtId="4" fontId="3" fillId="0" borderId="8" xfId="8" applyNumberFormat="1" applyFont="1" applyBorder="1" applyAlignment="1">
      <alignment horizontal="right" vertical="top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4" fontId="3" fillId="0" borderId="8" xfId="0" applyNumberFormat="1" applyFont="1" applyBorder="1" applyAlignment="1">
      <alignment vertical="top"/>
    </xf>
    <xf numFmtId="9" fontId="3" fillId="0" borderId="8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right" vertical="top"/>
    </xf>
    <xf numFmtId="4" fontId="2" fillId="0" borderId="8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8" fillId="0" borderId="0" xfId="7" applyFont="1"/>
    <xf numFmtId="0" fontId="3" fillId="0" borderId="8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vertical="top" wrapText="1"/>
    </xf>
    <xf numFmtId="4" fontId="3" fillId="0" borderId="8" xfId="7" applyNumberFormat="1" applyFont="1" applyBorder="1" applyAlignment="1">
      <alignment horizontal="center" vertical="top" wrapText="1"/>
    </xf>
    <xf numFmtId="1" fontId="3" fillId="0" borderId="8" xfId="7" applyNumberFormat="1" applyFont="1" applyBorder="1" applyAlignment="1">
      <alignment horizontal="center" vertical="top"/>
    </xf>
    <xf numFmtId="4" fontId="3" fillId="0" borderId="8" xfId="7" quotePrefix="1" applyNumberFormat="1" applyFont="1" applyBorder="1" applyAlignment="1">
      <alignment horizontal="right" vertical="top"/>
    </xf>
    <xf numFmtId="4" fontId="3" fillId="0" borderId="8" xfId="7" applyNumberFormat="1" applyFont="1" applyBorder="1" applyAlignment="1">
      <alignment horizontal="right" vertical="top"/>
    </xf>
    <xf numFmtId="4" fontId="8" fillId="0" borderId="0" xfId="7" applyNumberFormat="1" applyFont="1"/>
    <xf numFmtId="0" fontId="23" fillId="0" borderId="0" xfId="0" applyFont="1" applyAlignment="1">
      <alignment horizontal="center" vertical="center" wrapText="1"/>
    </xf>
    <xf numFmtId="4" fontId="3" fillId="0" borderId="8" xfId="7" applyNumberFormat="1" applyFont="1" applyBorder="1" applyAlignment="1">
      <alignment horizontal="left" vertical="top" wrapText="1"/>
    </xf>
    <xf numFmtId="164" fontId="8" fillId="0" borderId="0" xfId="9" applyFont="1" applyFill="1"/>
    <xf numFmtId="0" fontId="2" fillId="0" borderId="8" xfId="7" applyFont="1" applyBorder="1" applyAlignment="1">
      <alignment horizontal="center" vertical="top" wrapText="1"/>
    </xf>
    <xf numFmtId="49" fontId="2" fillId="0" borderId="8" xfId="7" applyNumberFormat="1" applyFont="1" applyBorder="1" applyAlignment="1">
      <alignment horizontal="left" vertical="top" wrapText="1"/>
    </xf>
    <xf numFmtId="4" fontId="2" fillId="0" borderId="8" xfId="7" applyNumberFormat="1" applyFont="1" applyBorder="1" applyAlignment="1">
      <alignment horizontal="right" vertical="top"/>
    </xf>
    <xf numFmtId="0" fontId="2" fillId="0" borderId="8" xfId="7" applyFont="1" applyBorder="1" applyAlignment="1">
      <alignment horizontal="left" vertical="top" wrapText="1"/>
    </xf>
    <xf numFmtId="49" fontId="3" fillId="0" borderId="8" xfId="7" applyNumberFormat="1" applyFont="1" applyBorder="1" applyAlignment="1">
      <alignment horizontal="left" vertical="top"/>
    </xf>
    <xf numFmtId="4" fontId="24" fillId="0" borderId="0" xfId="7" applyNumberFormat="1" applyFont="1"/>
    <xf numFmtId="166" fontId="25" fillId="0" borderId="0" xfId="7" applyNumberFormat="1" applyFont="1"/>
    <xf numFmtId="167" fontId="8" fillId="0" borderId="0" xfId="7" applyNumberFormat="1" applyFont="1"/>
    <xf numFmtId="49" fontId="8" fillId="0" borderId="0" xfId="7" applyNumberFormat="1" applyFont="1"/>
    <xf numFmtId="4" fontId="25" fillId="0" borderId="0" xfId="7" applyNumberFormat="1" applyFont="1"/>
    <xf numFmtId="168" fontId="8" fillId="0" borderId="0" xfId="7" applyNumberFormat="1" applyFont="1"/>
    <xf numFmtId="0" fontId="8" fillId="0" borderId="0" xfId="7" applyFont="1" applyAlignment="1">
      <alignment wrapText="1"/>
    </xf>
    <xf numFmtId="2" fontId="3" fillId="0" borderId="0" xfId="7" applyNumberFormat="1" applyFont="1" applyAlignment="1">
      <alignment wrapText="1"/>
    </xf>
    <xf numFmtId="0" fontId="3" fillId="0" borderId="0" xfId="7" applyFont="1" applyAlignment="1">
      <alignment horizontal="right"/>
    </xf>
    <xf numFmtId="0" fontId="3" fillId="0" borderId="0" xfId="7" applyFont="1" applyAlignment="1">
      <alignment wrapText="1"/>
    </xf>
    <xf numFmtId="4" fontId="8" fillId="0" borderId="0" xfId="7" applyNumberFormat="1" applyFont="1" applyAlignment="1">
      <alignment wrapText="1"/>
    </xf>
    <xf numFmtId="49" fontId="8" fillId="0" borderId="0" xfId="7" applyNumberFormat="1" applyFont="1" applyAlignment="1">
      <alignment horizontal="center" wrapText="1"/>
    </xf>
    <xf numFmtId="0" fontId="8" fillId="0" borderId="0" xfId="7" applyFont="1" applyAlignment="1">
      <alignment horizontal="center"/>
    </xf>
    <xf numFmtId="164" fontId="8" fillId="0" borderId="0" xfId="9" applyFont="1" applyFill="1" applyAlignment="1">
      <alignment horizontal="center"/>
    </xf>
    <xf numFmtId="4" fontId="22" fillId="0" borderId="0" xfId="7" applyNumberFormat="1" applyFont="1" applyAlignment="1">
      <alignment wrapText="1"/>
    </xf>
    <xf numFmtId="49" fontId="8" fillId="0" borderId="0" xfId="7" applyNumberFormat="1" applyFont="1" applyAlignment="1">
      <alignment wrapText="1"/>
    </xf>
    <xf numFmtId="4" fontId="8" fillId="0" borderId="0" xfId="7" applyNumberFormat="1" applyFont="1" applyAlignment="1">
      <alignment horizontal="center" wrapText="1"/>
    </xf>
    <xf numFmtId="164" fontId="8" fillId="0" borderId="0" xfId="9" applyFont="1" applyFill="1" applyAlignment="1">
      <alignment horizontal="center" wrapText="1"/>
    </xf>
    <xf numFmtId="43" fontId="8" fillId="0" borderId="0" xfId="7" applyNumberFormat="1" applyFont="1" applyAlignment="1">
      <alignment horizontal="center"/>
    </xf>
    <xf numFmtId="0" fontId="8" fillId="0" borderId="0" xfId="7" applyFont="1" applyAlignment="1">
      <alignment horizontal="center" wrapText="1"/>
    </xf>
    <xf numFmtId="0" fontId="4" fillId="0" borderId="8" xfId="0" applyFont="1" applyBorder="1" applyAlignment="1">
      <alignment vertical="top"/>
    </xf>
    <xf numFmtId="3" fontId="5" fillId="0" borderId="4" xfId="4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top" wrapText="1"/>
    </xf>
    <xf numFmtId="9" fontId="3" fillId="0" borderId="12" xfId="0" applyNumberFormat="1" applyFont="1" applyBorder="1" applyAlignment="1">
      <alignment horizontal="center" vertical="top" wrapText="1"/>
    </xf>
    <xf numFmtId="10" fontId="3" fillId="0" borderId="17" xfId="0" applyNumberFormat="1" applyFont="1" applyBorder="1" applyAlignment="1">
      <alignment horizontal="center" vertical="top" wrapText="1"/>
    </xf>
    <xf numFmtId="4" fontId="3" fillId="0" borderId="17" xfId="0" applyNumberFormat="1" applyFont="1" applyBorder="1" applyAlignment="1">
      <alignment horizontal="right" vertical="top" wrapText="1"/>
    </xf>
    <xf numFmtId="9" fontId="3" fillId="0" borderId="1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3" applyFont="1" applyAlignment="1">
      <alignment wrapText="1"/>
    </xf>
    <xf numFmtId="0" fontId="3" fillId="0" borderId="0" xfId="3" applyFont="1"/>
    <xf numFmtId="0" fontId="3" fillId="0" borderId="0" xfId="0" applyFont="1" applyAlignment="1">
      <alignment horizontal="center"/>
    </xf>
    <xf numFmtId="4" fontId="5" fillId="0" borderId="4" xfId="4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horizontal="right" vertical="top"/>
    </xf>
    <xf numFmtId="4" fontId="2" fillId="0" borderId="8" xfId="0" applyNumberFormat="1" applyFont="1" applyBorder="1" applyAlignment="1">
      <alignment horizontal="right" vertical="center"/>
    </xf>
    <xf numFmtId="165" fontId="3" fillId="0" borderId="12" xfId="0" applyNumberFormat="1" applyFont="1" applyBorder="1" applyAlignment="1">
      <alignment horizontal="center" vertical="top" wrapText="1"/>
    </xf>
    <xf numFmtId="4" fontId="3" fillId="0" borderId="12" xfId="0" applyNumberFormat="1" applyFont="1" applyBorder="1" applyAlignment="1">
      <alignment horizontal="right" vertical="top"/>
    </xf>
    <xf numFmtId="4" fontId="2" fillId="0" borderId="8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center"/>
    </xf>
    <xf numFmtId="0" fontId="3" fillId="0" borderId="8" xfId="2" applyFont="1" applyBorder="1" applyAlignment="1">
      <alignment horizontal="left" vertical="top" wrapText="1"/>
    </xf>
    <xf numFmtId="0" fontId="3" fillId="0" borderId="8" xfId="3" applyFont="1" applyBorder="1" applyAlignment="1">
      <alignment horizontal="left" vertical="top" wrapText="1"/>
    </xf>
    <xf numFmtId="2" fontId="3" fillId="0" borderId="0" xfId="7" applyNumberFormat="1" applyFont="1" applyFill="1" applyBorder="1" applyAlignment="1">
      <alignment vertical="center" wrapText="1"/>
    </xf>
    <xf numFmtId="0" fontId="3" fillId="0" borderId="0" xfId="7" applyNumberFormat="1" applyFont="1" applyFill="1" applyBorder="1" applyAlignment="1">
      <alignment vertical="center" wrapText="1"/>
    </xf>
    <xf numFmtId="0" fontId="3" fillId="0" borderId="0" xfId="7" applyNumberFormat="1" applyFont="1" applyFill="1" applyBorder="1" applyAlignment="1">
      <alignment horizontal="right" vertical="center"/>
    </xf>
    <xf numFmtId="0" fontId="3" fillId="0" borderId="0" xfId="7" applyFont="1" applyAlignment="1">
      <alignment horizontal="left" vertical="top"/>
    </xf>
    <xf numFmtId="0" fontId="22" fillId="0" borderId="0" xfId="7" applyFont="1" applyAlignment="1">
      <alignment horizontal="center" vertical="top" wrapText="1"/>
    </xf>
    <xf numFmtId="0" fontId="3" fillId="0" borderId="0" xfId="7" applyFont="1" applyAlignment="1">
      <alignment horizontal="left" vertical="top" wrapText="1"/>
    </xf>
    <xf numFmtId="0" fontId="2" fillId="0" borderId="0" xfId="7" applyFont="1" applyAlignment="1">
      <alignment horizontal="left" vertical="top" wrapText="1"/>
    </xf>
    <xf numFmtId="0" fontId="3" fillId="0" borderId="0" xfId="7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49" fontId="3" fillId="0" borderId="8" xfId="7" applyNumberFormat="1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 indent="4"/>
    </xf>
    <xf numFmtId="0" fontId="2" fillId="0" borderId="10" xfId="0" applyFont="1" applyBorder="1" applyAlignment="1">
      <alignment horizontal="left" vertical="center" wrapText="1" indent="4"/>
    </xf>
    <xf numFmtId="0" fontId="2" fillId="0" borderId="11" xfId="0" applyFont="1" applyBorder="1" applyAlignment="1">
      <alignment horizontal="left" vertical="center" wrapText="1" indent="4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2" fillId="0" borderId="9" xfId="6" quotePrefix="1" applyFont="1" applyBorder="1" applyAlignment="1">
      <alignment horizontal="left" vertical="top"/>
    </xf>
    <xf numFmtId="0" fontId="2" fillId="0" borderId="10" xfId="6" quotePrefix="1" applyFont="1" applyBorder="1" applyAlignment="1">
      <alignment horizontal="left" vertical="top"/>
    </xf>
    <xf numFmtId="0" fontId="2" fillId="0" borderId="11" xfId="6" quotePrefix="1" applyFont="1" applyBorder="1" applyAlignment="1">
      <alignment horizontal="left" vertical="top"/>
    </xf>
    <xf numFmtId="0" fontId="11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18" fillId="0" borderId="0" xfId="7" applyNumberFormat="1" applyFont="1" applyAlignment="1">
      <alignment wrapText="1"/>
    </xf>
  </cellXfs>
  <cellStyles count="10">
    <cellStyle name="S10" xfId="6" xr:uid="{7FDF8811-BA93-402D-AE93-EB01BAD93130}"/>
    <cellStyle name="Обычный" xfId="0" builtinId="0"/>
    <cellStyle name="Обычный 17" xfId="1" xr:uid="{AC70CC60-9A1D-4798-9454-EB11B2B80AF2}"/>
    <cellStyle name="Обычный 2" xfId="7" xr:uid="{49CB86E8-CC18-4C37-A4DD-F013A0C0C184}"/>
    <cellStyle name="Обычный 2 2" xfId="3" xr:uid="{B018DA03-7CD6-4221-B38B-5D5D14634860}"/>
    <cellStyle name="Обычный_Смета_предв_сводная" xfId="8" xr:uid="{EC4A5CF2-F2D4-490C-965B-17BB2913F9A6}"/>
    <cellStyle name="ПИР" xfId="5" xr:uid="{75947C36-8B5E-4634-8B23-F8282D6CF3A0}"/>
    <cellStyle name="Титул" xfId="4" xr:uid="{FD172A90-79C9-45B9-B7D6-8A3BBCA1D6E4}"/>
    <cellStyle name="Финансовый" xfId="9" builtinId="3"/>
    <cellStyle name="Хвост" xfId="2" xr:uid="{C36ED482-9024-48B4-A986-EEEB534959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A1E3B-FF63-4E59-86D8-B03BC9D877EC}">
  <sheetPr>
    <pageSetUpPr fitToPage="1"/>
  </sheetPr>
  <dimension ref="A1:IV34"/>
  <sheetViews>
    <sheetView tabSelected="1" workbookViewId="0">
      <selection activeCell="E14" sqref="E14"/>
    </sheetView>
  </sheetViews>
  <sheetFormatPr defaultColWidth="11.5703125" defaultRowHeight="15" x14ac:dyDescent="0.25"/>
  <cols>
    <col min="1" max="1" width="4.42578125" style="100" customWidth="1"/>
    <col min="2" max="2" width="41" style="100" customWidth="1"/>
    <col min="3" max="3" width="20.140625" style="100" customWidth="1"/>
    <col min="4" max="4" width="18.7109375" style="109" customWidth="1"/>
    <col min="5" max="5" width="16.140625" style="113" customWidth="1"/>
    <col min="6" max="6" width="13.85546875" style="106" customWidth="1"/>
    <col min="7" max="7" width="18.28515625" style="106" customWidth="1"/>
    <col min="8" max="8" width="23.85546875" style="77" customWidth="1"/>
    <col min="9" max="9" width="27.7109375" style="77" customWidth="1"/>
    <col min="10" max="10" width="12.5703125" style="77" bestFit="1" customWidth="1"/>
    <col min="11" max="11" width="16.7109375" style="77" bestFit="1" customWidth="1"/>
    <col min="12" max="12" width="14.85546875" style="77" bestFit="1" customWidth="1"/>
    <col min="13" max="13" width="19.85546875" style="77" customWidth="1"/>
    <col min="14" max="256" width="11.5703125" style="77"/>
    <col min="257" max="257" width="5.7109375" style="77" customWidth="1"/>
    <col min="258" max="258" width="45" style="77" customWidth="1"/>
    <col min="259" max="259" width="36.28515625" style="77" customWidth="1"/>
    <col min="260" max="260" width="19.85546875" style="77" customWidth="1"/>
    <col min="261" max="262" width="15.85546875" style="77" customWidth="1"/>
    <col min="263" max="263" width="19.5703125" style="77" customWidth="1"/>
    <col min="264" max="512" width="11.5703125" style="77"/>
    <col min="513" max="513" width="5.7109375" style="77" customWidth="1"/>
    <col min="514" max="514" width="45" style="77" customWidth="1"/>
    <col min="515" max="515" width="36.28515625" style="77" customWidth="1"/>
    <col min="516" max="516" width="19.85546875" style="77" customWidth="1"/>
    <col min="517" max="518" width="15.85546875" style="77" customWidth="1"/>
    <col min="519" max="519" width="19.5703125" style="77" customWidth="1"/>
    <col min="520" max="768" width="11.5703125" style="77"/>
    <col min="769" max="769" width="5.7109375" style="77" customWidth="1"/>
    <col min="770" max="770" width="45" style="77" customWidth="1"/>
    <col min="771" max="771" width="36.28515625" style="77" customWidth="1"/>
    <col min="772" max="772" width="19.85546875" style="77" customWidth="1"/>
    <col min="773" max="774" width="15.85546875" style="77" customWidth="1"/>
    <col min="775" max="775" width="19.5703125" style="77" customWidth="1"/>
    <col min="776" max="1024" width="11.5703125" style="77"/>
    <col min="1025" max="1025" width="5.7109375" style="77" customWidth="1"/>
    <col min="1026" max="1026" width="45" style="77" customWidth="1"/>
    <col min="1027" max="1027" width="36.28515625" style="77" customWidth="1"/>
    <col min="1028" max="1028" width="19.85546875" style="77" customWidth="1"/>
    <col min="1029" max="1030" width="15.85546875" style="77" customWidth="1"/>
    <col min="1031" max="1031" width="19.5703125" style="77" customWidth="1"/>
    <col min="1032" max="1280" width="11.5703125" style="77"/>
    <col min="1281" max="1281" width="5.7109375" style="77" customWidth="1"/>
    <col min="1282" max="1282" width="45" style="77" customWidth="1"/>
    <col min="1283" max="1283" width="36.28515625" style="77" customWidth="1"/>
    <col min="1284" max="1284" width="19.85546875" style="77" customWidth="1"/>
    <col min="1285" max="1286" width="15.85546875" style="77" customWidth="1"/>
    <col min="1287" max="1287" width="19.5703125" style="77" customWidth="1"/>
    <col min="1288" max="1536" width="11.5703125" style="77"/>
    <col min="1537" max="1537" width="5.7109375" style="77" customWidth="1"/>
    <col min="1538" max="1538" width="45" style="77" customWidth="1"/>
    <col min="1539" max="1539" width="36.28515625" style="77" customWidth="1"/>
    <col min="1540" max="1540" width="19.85546875" style="77" customWidth="1"/>
    <col min="1541" max="1542" width="15.85546875" style="77" customWidth="1"/>
    <col min="1543" max="1543" width="19.5703125" style="77" customWidth="1"/>
    <col min="1544" max="1792" width="11.5703125" style="77"/>
    <col min="1793" max="1793" width="5.7109375" style="77" customWidth="1"/>
    <col min="1794" max="1794" width="45" style="77" customWidth="1"/>
    <col min="1795" max="1795" width="36.28515625" style="77" customWidth="1"/>
    <col min="1796" max="1796" width="19.85546875" style="77" customWidth="1"/>
    <col min="1797" max="1798" width="15.85546875" style="77" customWidth="1"/>
    <col min="1799" max="1799" width="19.5703125" style="77" customWidth="1"/>
    <col min="1800" max="2048" width="11.5703125" style="77"/>
    <col min="2049" max="2049" width="5.7109375" style="77" customWidth="1"/>
    <col min="2050" max="2050" width="45" style="77" customWidth="1"/>
    <col min="2051" max="2051" width="36.28515625" style="77" customWidth="1"/>
    <col min="2052" max="2052" width="19.85546875" style="77" customWidth="1"/>
    <col min="2053" max="2054" width="15.85546875" style="77" customWidth="1"/>
    <col min="2055" max="2055" width="19.5703125" style="77" customWidth="1"/>
    <col min="2056" max="2304" width="11.5703125" style="77"/>
    <col min="2305" max="2305" width="5.7109375" style="77" customWidth="1"/>
    <col min="2306" max="2306" width="45" style="77" customWidth="1"/>
    <col min="2307" max="2307" width="36.28515625" style="77" customWidth="1"/>
    <col min="2308" max="2308" width="19.85546875" style="77" customWidth="1"/>
    <col min="2309" max="2310" width="15.85546875" style="77" customWidth="1"/>
    <col min="2311" max="2311" width="19.5703125" style="77" customWidth="1"/>
    <col min="2312" max="2560" width="11.5703125" style="77"/>
    <col min="2561" max="2561" width="5.7109375" style="77" customWidth="1"/>
    <col min="2562" max="2562" width="45" style="77" customWidth="1"/>
    <col min="2563" max="2563" width="36.28515625" style="77" customWidth="1"/>
    <col min="2564" max="2564" width="19.85546875" style="77" customWidth="1"/>
    <col min="2565" max="2566" width="15.85546875" style="77" customWidth="1"/>
    <col min="2567" max="2567" width="19.5703125" style="77" customWidth="1"/>
    <col min="2568" max="2816" width="11.5703125" style="77"/>
    <col min="2817" max="2817" width="5.7109375" style="77" customWidth="1"/>
    <col min="2818" max="2818" width="45" style="77" customWidth="1"/>
    <col min="2819" max="2819" width="36.28515625" style="77" customWidth="1"/>
    <col min="2820" max="2820" width="19.85546875" style="77" customWidth="1"/>
    <col min="2821" max="2822" width="15.85546875" style="77" customWidth="1"/>
    <col min="2823" max="2823" width="19.5703125" style="77" customWidth="1"/>
    <col min="2824" max="3072" width="11.5703125" style="77"/>
    <col min="3073" max="3073" width="5.7109375" style="77" customWidth="1"/>
    <col min="3074" max="3074" width="45" style="77" customWidth="1"/>
    <col min="3075" max="3075" width="36.28515625" style="77" customWidth="1"/>
    <col min="3076" max="3076" width="19.85546875" style="77" customWidth="1"/>
    <col min="3077" max="3078" width="15.85546875" style="77" customWidth="1"/>
    <col min="3079" max="3079" width="19.5703125" style="77" customWidth="1"/>
    <col min="3080" max="3328" width="11.5703125" style="77"/>
    <col min="3329" max="3329" width="5.7109375" style="77" customWidth="1"/>
    <col min="3330" max="3330" width="45" style="77" customWidth="1"/>
    <col min="3331" max="3331" width="36.28515625" style="77" customWidth="1"/>
    <col min="3332" max="3332" width="19.85546875" style="77" customWidth="1"/>
    <col min="3333" max="3334" width="15.85546875" style="77" customWidth="1"/>
    <col min="3335" max="3335" width="19.5703125" style="77" customWidth="1"/>
    <col min="3336" max="3584" width="11.5703125" style="77"/>
    <col min="3585" max="3585" width="5.7109375" style="77" customWidth="1"/>
    <col min="3586" max="3586" width="45" style="77" customWidth="1"/>
    <col min="3587" max="3587" width="36.28515625" style="77" customWidth="1"/>
    <col min="3588" max="3588" width="19.85546875" style="77" customWidth="1"/>
    <col min="3589" max="3590" width="15.85546875" style="77" customWidth="1"/>
    <col min="3591" max="3591" width="19.5703125" style="77" customWidth="1"/>
    <col min="3592" max="3840" width="11.5703125" style="77"/>
    <col min="3841" max="3841" width="5.7109375" style="77" customWidth="1"/>
    <col min="3842" max="3842" width="45" style="77" customWidth="1"/>
    <col min="3843" max="3843" width="36.28515625" style="77" customWidth="1"/>
    <col min="3844" max="3844" width="19.85546875" style="77" customWidth="1"/>
    <col min="3845" max="3846" width="15.85546875" style="77" customWidth="1"/>
    <col min="3847" max="3847" width="19.5703125" style="77" customWidth="1"/>
    <col min="3848" max="4096" width="11.5703125" style="77"/>
    <col min="4097" max="4097" width="5.7109375" style="77" customWidth="1"/>
    <col min="4098" max="4098" width="45" style="77" customWidth="1"/>
    <col min="4099" max="4099" width="36.28515625" style="77" customWidth="1"/>
    <col min="4100" max="4100" width="19.85546875" style="77" customWidth="1"/>
    <col min="4101" max="4102" width="15.85546875" style="77" customWidth="1"/>
    <col min="4103" max="4103" width="19.5703125" style="77" customWidth="1"/>
    <col min="4104" max="4352" width="11.5703125" style="77"/>
    <col min="4353" max="4353" width="5.7109375" style="77" customWidth="1"/>
    <col min="4354" max="4354" width="45" style="77" customWidth="1"/>
    <col min="4355" max="4355" width="36.28515625" style="77" customWidth="1"/>
    <col min="4356" max="4356" width="19.85546875" style="77" customWidth="1"/>
    <col min="4357" max="4358" width="15.85546875" style="77" customWidth="1"/>
    <col min="4359" max="4359" width="19.5703125" style="77" customWidth="1"/>
    <col min="4360" max="4608" width="11.5703125" style="77"/>
    <col min="4609" max="4609" width="5.7109375" style="77" customWidth="1"/>
    <col min="4610" max="4610" width="45" style="77" customWidth="1"/>
    <col min="4611" max="4611" width="36.28515625" style="77" customWidth="1"/>
    <col min="4612" max="4612" width="19.85546875" style="77" customWidth="1"/>
    <col min="4613" max="4614" width="15.85546875" style="77" customWidth="1"/>
    <col min="4615" max="4615" width="19.5703125" style="77" customWidth="1"/>
    <col min="4616" max="4864" width="11.5703125" style="77"/>
    <col min="4865" max="4865" width="5.7109375" style="77" customWidth="1"/>
    <col min="4866" max="4866" width="45" style="77" customWidth="1"/>
    <col min="4867" max="4867" width="36.28515625" style="77" customWidth="1"/>
    <col min="4868" max="4868" width="19.85546875" style="77" customWidth="1"/>
    <col min="4869" max="4870" width="15.85546875" style="77" customWidth="1"/>
    <col min="4871" max="4871" width="19.5703125" style="77" customWidth="1"/>
    <col min="4872" max="5120" width="11.5703125" style="77"/>
    <col min="5121" max="5121" width="5.7109375" style="77" customWidth="1"/>
    <col min="5122" max="5122" width="45" style="77" customWidth="1"/>
    <col min="5123" max="5123" width="36.28515625" style="77" customWidth="1"/>
    <col min="5124" max="5124" width="19.85546875" style="77" customWidth="1"/>
    <col min="5125" max="5126" width="15.85546875" style="77" customWidth="1"/>
    <col min="5127" max="5127" width="19.5703125" style="77" customWidth="1"/>
    <col min="5128" max="5376" width="11.5703125" style="77"/>
    <col min="5377" max="5377" width="5.7109375" style="77" customWidth="1"/>
    <col min="5378" max="5378" width="45" style="77" customWidth="1"/>
    <col min="5379" max="5379" width="36.28515625" style="77" customWidth="1"/>
    <col min="5380" max="5380" width="19.85546875" style="77" customWidth="1"/>
    <col min="5381" max="5382" width="15.85546875" style="77" customWidth="1"/>
    <col min="5383" max="5383" width="19.5703125" style="77" customWidth="1"/>
    <col min="5384" max="5632" width="11.5703125" style="77"/>
    <col min="5633" max="5633" width="5.7109375" style="77" customWidth="1"/>
    <col min="5634" max="5634" width="45" style="77" customWidth="1"/>
    <col min="5635" max="5635" width="36.28515625" style="77" customWidth="1"/>
    <col min="5636" max="5636" width="19.85546875" style="77" customWidth="1"/>
    <col min="5637" max="5638" width="15.85546875" style="77" customWidth="1"/>
    <col min="5639" max="5639" width="19.5703125" style="77" customWidth="1"/>
    <col min="5640" max="5888" width="11.5703125" style="77"/>
    <col min="5889" max="5889" width="5.7109375" style="77" customWidth="1"/>
    <col min="5890" max="5890" width="45" style="77" customWidth="1"/>
    <col min="5891" max="5891" width="36.28515625" style="77" customWidth="1"/>
    <col min="5892" max="5892" width="19.85546875" style="77" customWidth="1"/>
    <col min="5893" max="5894" width="15.85546875" style="77" customWidth="1"/>
    <col min="5895" max="5895" width="19.5703125" style="77" customWidth="1"/>
    <col min="5896" max="6144" width="11.5703125" style="77"/>
    <col min="6145" max="6145" width="5.7109375" style="77" customWidth="1"/>
    <col min="6146" max="6146" width="45" style="77" customWidth="1"/>
    <col min="6147" max="6147" width="36.28515625" style="77" customWidth="1"/>
    <col min="6148" max="6148" width="19.85546875" style="77" customWidth="1"/>
    <col min="6149" max="6150" width="15.85546875" style="77" customWidth="1"/>
    <col min="6151" max="6151" width="19.5703125" style="77" customWidth="1"/>
    <col min="6152" max="6400" width="11.5703125" style="77"/>
    <col min="6401" max="6401" width="5.7109375" style="77" customWidth="1"/>
    <col min="6402" max="6402" width="45" style="77" customWidth="1"/>
    <col min="6403" max="6403" width="36.28515625" style="77" customWidth="1"/>
    <col min="6404" max="6404" width="19.85546875" style="77" customWidth="1"/>
    <col min="6405" max="6406" width="15.85546875" style="77" customWidth="1"/>
    <col min="6407" max="6407" width="19.5703125" style="77" customWidth="1"/>
    <col min="6408" max="6656" width="11.5703125" style="77"/>
    <col min="6657" max="6657" width="5.7109375" style="77" customWidth="1"/>
    <col min="6658" max="6658" width="45" style="77" customWidth="1"/>
    <col min="6659" max="6659" width="36.28515625" style="77" customWidth="1"/>
    <col min="6660" max="6660" width="19.85546875" style="77" customWidth="1"/>
    <col min="6661" max="6662" width="15.85546875" style="77" customWidth="1"/>
    <col min="6663" max="6663" width="19.5703125" style="77" customWidth="1"/>
    <col min="6664" max="6912" width="11.5703125" style="77"/>
    <col min="6913" max="6913" width="5.7109375" style="77" customWidth="1"/>
    <col min="6914" max="6914" width="45" style="77" customWidth="1"/>
    <col min="6915" max="6915" width="36.28515625" style="77" customWidth="1"/>
    <col min="6916" max="6916" width="19.85546875" style="77" customWidth="1"/>
    <col min="6917" max="6918" width="15.85546875" style="77" customWidth="1"/>
    <col min="6919" max="6919" width="19.5703125" style="77" customWidth="1"/>
    <col min="6920" max="7168" width="11.5703125" style="77"/>
    <col min="7169" max="7169" width="5.7109375" style="77" customWidth="1"/>
    <col min="7170" max="7170" width="45" style="77" customWidth="1"/>
    <col min="7171" max="7171" width="36.28515625" style="77" customWidth="1"/>
    <col min="7172" max="7172" width="19.85546875" style="77" customWidth="1"/>
    <col min="7173" max="7174" width="15.85546875" style="77" customWidth="1"/>
    <col min="7175" max="7175" width="19.5703125" style="77" customWidth="1"/>
    <col min="7176" max="7424" width="11.5703125" style="77"/>
    <col min="7425" max="7425" width="5.7109375" style="77" customWidth="1"/>
    <col min="7426" max="7426" width="45" style="77" customWidth="1"/>
    <col min="7427" max="7427" width="36.28515625" style="77" customWidth="1"/>
    <col min="7428" max="7428" width="19.85546875" style="77" customWidth="1"/>
    <col min="7429" max="7430" width="15.85546875" style="77" customWidth="1"/>
    <col min="7431" max="7431" width="19.5703125" style="77" customWidth="1"/>
    <col min="7432" max="7680" width="11.5703125" style="77"/>
    <col min="7681" max="7681" width="5.7109375" style="77" customWidth="1"/>
    <col min="7682" max="7682" width="45" style="77" customWidth="1"/>
    <col min="7683" max="7683" width="36.28515625" style="77" customWidth="1"/>
    <col min="7684" max="7684" width="19.85546875" style="77" customWidth="1"/>
    <col min="7685" max="7686" width="15.85546875" style="77" customWidth="1"/>
    <col min="7687" max="7687" width="19.5703125" style="77" customWidth="1"/>
    <col min="7688" max="7936" width="11.5703125" style="77"/>
    <col min="7937" max="7937" width="5.7109375" style="77" customWidth="1"/>
    <col min="7938" max="7938" width="45" style="77" customWidth="1"/>
    <col min="7939" max="7939" width="36.28515625" style="77" customWidth="1"/>
    <col min="7940" max="7940" width="19.85546875" style="77" customWidth="1"/>
    <col min="7941" max="7942" width="15.85546875" style="77" customWidth="1"/>
    <col min="7943" max="7943" width="19.5703125" style="77" customWidth="1"/>
    <col min="7944" max="8192" width="11.5703125" style="77"/>
    <col min="8193" max="8193" width="5.7109375" style="77" customWidth="1"/>
    <col min="8194" max="8194" width="45" style="77" customWidth="1"/>
    <col min="8195" max="8195" width="36.28515625" style="77" customWidth="1"/>
    <col min="8196" max="8196" width="19.85546875" style="77" customWidth="1"/>
    <col min="8197" max="8198" width="15.85546875" style="77" customWidth="1"/>
    <col min="8199" max="8199" width="19.5703125" style="77" customWidth="1"/>
    <col min="8200" max="8448" width="11.5703125" style="77"/>
    <col min="8449" max="8449" width="5.7109375" style="77" customWidth="1"/>
    <col min="8450" max="8450" width="45" style="77" customWidth="1"/>
    <col min="8451" max="8451" width="36.28515625" style="77" customWidth="1"/>
    <col min="8452" max="8452" width="19.85546875" style="77" customWidth="1"/>
    <col min="8453" max="8454" width="15.85546875" style="77" customWidth="1"/>
    <col min="8455" max="8455" width="19.5703125" style="77" customWidth="1"/>
    <col min="8456" max="8704" width="11.5703125" style="77"/>
    <col min="8705" max="8705" width="5.7109375" style="77" customWidth="1"/>
    <col min="8706" max="8706" width="45" style="77" customWidth="1"/>
    <col min="8707" max="8707" width="36.28515625" style="77" customWidth="1"/>
    <col min="8708" max="8708" width="19.85546875" style="77" customWidth="1"/>
    <col min="8709" max="8710" width="15.85546875" style="77" customWidth="1"/>
    <col min="8711" max="8711" width="19.5703125" style="77" customWidth="1"/>
    <col min="8712" max="8960" width="11.5703125" style="77"/>
    <col min="8961" max="8961" width="5.7109375" style="77" customWidth="1"/>
    <col min="8962" max="8962" width="45" style="77" customWidth="1"/>
    <col min="8963" max="8963" width="36.28515625" style="77" customWidth="1"/>
    <col min="8964" max="8964" width="19.85546875" style="77" customWidth="1"/>
    <col min="8965" max="8966" width="15.85546875" style="77" customWidth="1"/>
    <col min="8967" max="8967" width="19.5703125" style="77" customWidth="1"/>
    <col min="8968" max="9216" width="11.5703125" style="77"/>
    <col min="9217" max="9217" width="5.7109375" style="77" customWidth="1"/>
    <col min="9218" max="9218" width="45" style="77" customWidth="1"/>
    <col min="9219" max="9219" width="36.28515625" style="77" customWidth="1"/>
    <col min="9220" max="9220" width="19.85546875" style="77" customWidth="1"/>
    <col min="9221" max="9222" width="15.85546875" style="77" customWidth="1"/>
    <col min="9223" max="9223" width="19.5703125" style="77" customWidth="1"/>
    <col min="9224" max="9472" width="11.5703125" style="77"/>
    <col min="9473" max="9473" width="5.7109375" style="77" customWidth="1"/>
    <col min="9474" max="9474" width="45" style="77" customWidth="1"/>
    <col min="9475" max="9475" width="36.28515625" style="77" customWidth="1"/>
    <col min="9476" max="9476" width="19.85546875" style="77" customWidth="1"/>
    <col min="9477" max="9478" width="15.85546875" style="77" customWidth="1"/>
    <col min="9479" max="9479" width="19.5703125" style="77" customWidth="1"/>
    <col min="9480" max="9728" width="11.5703125" style="77"/>
    <col min="9729" max="9729" width="5.7109375" style="77" customWidth="1"/>
    <col min="9730" max="9730" width="45" style="77" customWidth="1"/>
    <col min="9731" max="9731" width="36.28515625" style="77" customWidth="1"/>
    <col min="9732" max="9732" width="19.85546875" style="77" customWidth="1"/>
    <col min="9733" max="9734" width="15.85546875" style="77" customWidth="1"/>
    <col min="9735" max="9735" width="19.5703125" style="77" customWidth="1"/>
    <col min="9736" max="9984" width="11.5703125" style="77"/>
    <col min="9985" max="9985" width="5.7109375" style="77" customWidth="1"/>
    <col min="9986" max="9986" width="45" style="77" customWidth="1"/>
    <col min="9987" max="9987" width="36.28515625" style="77" customWidth="1"/>
    <col min="9988" max="9988" width="19.85546875" style="77" customWidth="1"/>
    <col min="9989" max="9990" width="15.85546875" style="77" customWidth="1"/>
    <col min="9991" max="9991" width="19.5703125" style="77" customWidth="1"/>
    <col min="9992" max="10240" width="11.5703125" style="77"/>
    <col min="10241" max="10241" width="5.7109375" style="77" customWidth="1"/>
    <col min="10242" max="10242" width="45" style="77" customWidth="1"/>
    <col min="10243" max="10243" width="36.28515625" style="77" customWidth="1"/>
    <col min="10244" max="10244" width="19.85546875" style="77" customWidth="1"/>
    <col min="10245" max="10246" width="15.85546875" style="77" customWidth="1"/>
    <col min="10247" max="10247" width="19.5703125" style="77" customWidth="1"/>
    <col min="10248" max="10496" width="11.5703125" style="77"/>
    <col min="10497" max="10497" width="5.7109375" style="77" customWidth="1"/>
    <col min="10498" max="10498" width="45" style="77" customWidth="1"/>
    <col min="10499" max="10499" width="36.28515625" style="77" customWidth="1"/>
    <col min="10500" max="10500" width="19.85546875" style="77" customWidth="1"/>
    <col min="10501" max="10502" width="15.85546875" style="77" customWidth="1"/>
    <col min="10503" max="10503" width="19.5703125" style="77" customWidth="1"/>
    <col min="10504" max="10752" width="11.5703125" style="77"/>
    <col min="10753" max="10753" width="5.7109375" style="77" customWidth="1"/>
    <col min="10754" max="10754" width="45" style="77" customWidth="1"/>
    <col min="10755" max="10755" width="36.28515625" style="77" customWidth="1"/>
    <col min="10756" max="10756" width="19.85546875" style="77" customWidth="1"/>
    <col min="10757" max="10758" width="15.85546875" style="77" customWidth="1"/>
    <col min="10759" max="10759" width="19.5703125" style="77" customWidth="1"/>
    <col min="10760" max="11008" width="11.5703125" style="77"/>
    <col min="11009" max="11009" width="5.7109375" style="77" customWidth="1"/>
    <col min="11010" max="11010" width="45" style="77" customWidth="1"/>
    <col min="11011" max="11011" width="36.28515625" style="77" customWidth="1"/>
    <col min="11012" max="11012" width="19.85546875" style="77" customWidth="1"/>
    <col min="11013" max="11014" width="15.85546875" style="77" customWidth="1"/>
    <col min="11015" max="11015" width="19.5703125" style="77" customWidth="1"/>
    <col min="11016" max="11264" width="11.5703125" style="77"/>
    <col min="11265" max="11265" width="5.7109375" style="77" customWidth="1"/>
    <col min="11266" max="11266" width="45" style="77" customWidth="1"/>
    <col min="11267" max="11267" width="36.28515625" style="77" customWidth="1"/>
    <col min="11268" max="11268" width="19.85546875" style="77" customWidth="1"/>
    <col min="11269" max="11270" width="15.85546875" style="77" customWidth="1"/>
    <col min="11271" max="11271" width="19.5703125" style="77" customWidth="1"/>
    <col min="11272" max="11520" width="11.5703125" style="77"/>
    <col min="11521" max="11521" width="5.7109375" style="77" customWidth="1"/>
    <col min="11522" max="11522" width="45" style="77" customWidth="1"/>
    <col min="11523" max="11523" width="36.28515625" style="77" customWidth="1"/>
    <col min="11524" max="11524" width="19.85546875" style="77" customWidth="1"/>
    <col min="11525" max="11526" width="15.85546875" style="77" customWidth="1"/>
    <col min="11527" max="11527" width="19.5703125" style="77" customWidth="1"/>
    <col min="11528" max="11776" width="11.5703125" style="77"/>
    <col min="11777" max="11777" width="5.7109375" style="77" customWidth="1"/>
    <col min="11778" max="11778" width="45" style="77" customWidth="1"/>
    <col min="11779" max="11779" width="36.28515625" style="77" customWidth="1"/>
    <col min="11780" max="11780" width="19.85546875" style="77" customWidth="1"/>
    <col min="11781" max="11782" width="15.85546875" style="77" customWidth="1"/>
    <col min="11783" max="11783" width="19.5703125" style="77" customWidth="1"/>
    <col min="11784" max="12032" width="11.5703125" style="77"/>
    <col min="12033" max="12033" width="5.7109375" style="77" customWidth="1"/>
    <col min="12034" max="12034" width="45" style="77" customWidth="1"/>
    <col min="12035" max="12035" width="36.28515625" style="77" customWidth="1"/>
    <col min="12036" max="12036" width="19.85546875" style="77" customWidth="1"/>
    <col min="12037" max="12038" width="15.85546875" style="77" customWidth="1"/>
    <col min="12039" max="12039" width="19.5703125" style="77" customWidth="1"/>
    <col min="12040" max="12288" width="11.5703125" style="77"/>
    <col min="12289" max="12289" width="5.7109375" style="77" customWidth="1"/>
    <col min="12290" max="12290" width="45" style="77" customWidth="1"/>
    <col min="12291" max="12291" width="36.28515625" style="77" customWidth="1"/>
    <col min="12292" max="12292" width="19.85546875" style="77" customWidth="1"/>
    <col min="12293" max="12294" width="15.85546875" style="77" customWidth="1"/>
    <col min="12295" max="12295" width="19.5703125" style="77" customWidth="1"/>
    <col min="12296" max="12544" width="11.5703125" style="77"/>
    <col min="12545" max="12545" width="5.7109375" style="77" customWidth="1"/>
    <col min="12546" max="12546" width="45" style="77" customWidth="1"/>
    <col min="12547" max="12547" width="36.28515625" style="77" customWidth="1"/>
    <col min="12548" max="12548" width="19.85546875" style="77" customWidth="1"/>
    <col min="12549" max="12550" width="15.85546875" style="77" customWidth="1"/>
    <col min="12551" max="12551" width="19.5703125" style="77" customWidth="1"/>
    <col min="12552" max="12800" width="11.5703125" style="77"/>
    <col min="12801" max="12801" width="5.7109375" style="77" customWidth="1"/>
    <col min="12802" max="12802" width="45" style="77" customWidth="1"/>
    <col min="12803" max="12803" width="36.28515625" style="77" customWidth="1"/>
    <col min="12804" max="12804" width="19.85546875" style="77" customWidth="1"/>
    <col min="12805" max="12806" width="15.85546875" style="77" customWidth="1"/>
    <col min="12807" max="12807" width="19.5703125" style="77" customWidth="1"/>
    <col min="12808" max="13056" width="11.5703125" style="77"/>
    <col min="13057" max="13057" width="5.7109375" style="77" customWidth="1"/>
    <col min="13058" max="13058" width="45" style="77" customWidth="1"/>
    <col min="13059" max="13059" width="36.28515625" style="77" customWidth="1"/>
    <col min="13060" max="13060" width="19.85546875" style="77" customWidth="1"/>
    <col min="13061" max="13062" width="15.85546875" style="77" customWidth="1"/>
    <col min="13063" max="13063" width="19.5703125" style="77" customWidth="1"/>
    <col min="13064" max="13312" width="11.5703125" style="77"/>
    <col min="13313" max="13313" width="5.7109375" style="77" customWidth="1"/>
    <col min="13314" max="13314" width="45" style="77" customWidth="1"/>
    <col min="13315" max="13315" width="36.28515625" style="77" customWidth="1"/>
    <col min="13316" max="13316" width="19.85546875" style="77" customWidth="1"/>
    <col min="13317" max="13318" width="15.85546875" style="77" customWidth="1"/>
    <col min="13319" max="13319" width="19.5703125" style="77" customWidth="1"/>
    <col min="13320" max="13568" width="11.5703125" style="77"/>
    <col min="13569" max="13569" width="5.7109375" style="77" customWidth="1"/>
    <col min="13570" max="13570" width="45" style="77" customWidth="1"/>
    <col min="13571" max="13571" width="36.28515625" style="77" customWidth="1"/>
    <col min="13572" max="13572" width="19.85546875" style="77" customWidth="1"/>
    <col min="13573" max="13574" width="15.85546875" style="77" customWidth="1"/>
    <col min="13575" max="13575" width="19.5703125" style="77" customWidth="1"/>
    <col min="13576" max="13824" width="11.5703125" style="77"/>
    <col min="13825" max="13825" width="5.7109375" style="77" customWidth="1"/>
    <col min="13826" max="13826" width="45" style="77" customWidth="1"/>
    <col min="13827" max="13827" width="36.28515625" style="77" customWidth="1"/>
    <col min="13828" max="13828" width="19.85546875" style="77" customWidth="1"/>
    <col min="13829" max="13830" width="15.85546875" style="77" customWidth="1"/>
    <col min="13831" max="13831" width="19.5703125" style="77" customWidth="1"/>
    <col min="13832" max="14080" width="11.5703125" style="77"/>
    <col min="14081" max="14081" width="5.7109375" style="77" customWidth="1"/>
    <col min="14082" max="14082" width="45" style="77" customWidth="1"/>
    <col min="14083" max="14083" width="36.28515625" style="77" customWidth="1"/>
    <col min="14084" max="14084" width="19.85546875" style="77" customWidth="1"/>
    <col min="14085" max="14086" width="15.85546875" style="77" customWidth="1"/>
    <col min="14087" max="14087" width="19.5703125" style="77" customWidth="1"/>
    <col min="14088" max="14336" width="11.5703125" style="77"/>
    <col min="14337" max="14337" width="5.7109375" style="77" customWidth="1"/>
    <col min="14338" max="14338" width="45" style="77" customWidth="1"/>
    <col min="14339" max="14339" width="36.28515625" style="77" customWidth="1"/>
    <col min="14340" max="14340" width="19.85546875" style="77" customWidth="1"/>
    <col min="14341" max="14342" width="15.85546875" style="77" customWidth="1"/>
    <col min="14343" max="14343" width="19.5703125" style="77" customWidth="1"/>
    <col min="14344" max="14592" width="11.5703125" style="77"/>
    <col min="14593" max="14593" width="5.7109375" style="77" customWidth="1"/>
    <col min="14594" max="14594" width="45" style="77" customWidth="1"/>
    <col min="14595" max="14595" width="36.28515625" style="77" customWidth="1"/>
    <col min="14596" max="14596" width="19.85546875" style="77" customWidth="1"/>
    <col min="14597" max="14598" width="15.85546875" style="77" customWidth="1"/>
    <col min="14599" max="14599" width="19.5703125" style="77" customWidth="1"/>
    <col min="14600" max="14848" width="11.5703125" style="77"/>
    <col min="14849" max="14849" width="5.7109375" style="77" customWidth="1"/>
    <col min="14850" max="14850" width="45" style="77" customWidth="1"/>
    <col min="14851" max="14851" width="36.28515625" style="77" customWidth="1"/>
    <col min="14852" max="14852" width="19.85546875" style="77" customWidth="1"/>
    <col min="14853" max="14854" width="15.85546875" style="77" customWidth="1"/>
    <col min="14855" max="14855" width="19.5703125" style="77" customWidth="1"/>
    <col min="14856" max="15104" width="11.5703125" style="77"/>
    <col min="15105" max="15105" width="5.7109375" style="77" customWidth="1"/>
    <col min="15106" max="15106" width="45" style="77" customWidth="1"/>
    <col min="15107" max="15107" width="36.28515625" style="77" customWidth="1"/>
    <col min="15108" max="15108" width="19.85546875" style="77" customWidth="1"/>
    <col min="15109" max="15110" width="15.85546875" style="77" customWidth="1"/>
    <col min="15111" max="15111" width="19.5703125" style="77" customWidth="1"/>
    <col min="15112" max="15360" width="11.5703125" style="77"/>
    <col min="15361" max="15361" width="5.7109375" style="77" customWidth="1"/>
    <col min="15362" max="15362" width="45" style="77" customWidth="1"/>
    <col min="15363" max="15363" width="36.28515625" style="77" customWidth="1"/>
    <col min="15364" max="15364" width="19.85546875" style="77" customWidth="1"/>
    <col min="15365" max="15366" width="15.85546875" style="77" customWidth="1"/>
    <col min="15367" max="15367" width="19.5703125" style="77" customWidth="1"/>
    <col min="15368" max="15616" width="11.5703125" style="77"/>
    <col min="15617" max="15617" width="5.7109375" style="77" customWidth="1"/>
    <col min="15618" max="15618" width="45" style="77" customWidth="1"/>
    <col min="15619" max="15619" width="36.28515625" style="77" customWidth="1"/>
    <col min="15620" max="15620" width="19.85546875" style="77" customWidth="1"/>
    <col min="15621" max="15622" width="15.85546875" style="77" customWidth="1"/>
    <col min="15623" max="15623" width="19.5703125" style="77" customWidth="1"/>
    <col min="15624" max="15872" width="11.5703125" style="77"/>
    <col min="15873" max="15873" width="5.7109375" style="77" customWidth="1"/>
    <col min="15874" max="15874" width="45" style="77" customWidth="1"/>
    <col min="15875" max="15875" width="36.28515625" style="77" customWidth="1"/>
    <col min="15876" max="15876" width="19.85546875" style="77" customWidth="1"/>
    <col min="15877" max="15878" width="15.85546875" style="77" customWidth="1"/>
    <col min="15879" max="15879" width="19.5703125" style="77" customWidth="1"/>
    <col min="15880" max="16128" width="11.5703125" style="77"/>
    <col min="16129" max="16129" width="5.7109375" style="77" customWidth="1"/>
    <col min="16130" max="16130" width="45" style="77" customWidth="1"/>
    <col min="16131" max="16131" width="36.28515625" style="77" customWidth="1"/>
    <col min="16132" max="16132" width="19.85546875" style="77" customWidth="1"/>
    <col min="16133" max="16134" width="15.85546875" style="77" customWidth="1"/>
    <col min="16135" max="16135" width="19.5703125" style="77" customWidth="1"/>
    <col min="16136" max="16384" width="11.5703125" style="77"/>
  </cols>
  <sheetData>
    <row r="1" spans="1:256" ht="38.25" customHeight="1" x14ac:dyDescent="0.25">
      <c r="A1" s="152" t="s">
        <v>224</v>
      </c>
      <c r="B1" s="152"/>
      <c r="C1" s="152"/>
      <c r="D1" s="152"/>
      <c r="E1" s="152"/>
      <c r="F1" s="152"/>
      <c r="G1" s="152"/>
    </row>
    <row r="2" spans="1:256" ht="29.25" customHeight="1" x14ac:dyDescent="0.25">
      <c r="A2" s="153" t="s">
        <v>129</v>
      </c>
      <c r="B2" s="153"/>
      <c r="C2" s="154" t="s">
        <v>21</v>
      </c>
      <c r="D2" s="154"/>
      <c r="E2" s="154"/>
      <c r="F2" s="154"/>
      <c r="G2" s="154"/>
    </row>
    <row r="3" spans="1:256" ht="35.25" customHeight="1" x14ac:dyDescent="0.25">
      <c r="A3" s="151" t="s">
        <v>130</v>
      </c>
      <c r="B3" s="151"/>
      <c r="C3" s="154" t="s">
        <v>1</v>
      </c>
      <c r="D3" s="154"/>
      <c r="E3" s="154"/>
      <c r="F3" s="154"/>
      <c r="G3" s="154"/>
    </row>
    <row r="4" spans="1:256" ht="17.25" customHeight="1" x14ac:dyDescent="0.25">
      <c r="A4" s="151" t="s">
        <v>202</v>
      </c>
      <c r="B4" s="151"/>
      <c r="C4" s="13"/>
      <c r="D4" s="13"/>
      <c r="E4" s="13"/>
      <c r="F4" s="13"/>
      <c r="G4" s="13"/>
    </row>
    <row r="5" spans="1:256" ht="18.75" customHeight="1" x14ac:dyDescent="0.25">
      <c r="A5" s="157" t="s">
        <v>36</v>
      </c>
      <c r="B5" s="157" t="s">
        <v>131</v>
      </c>
      <c r="C5" s="157" t="s">
        <v>132</v>
      </c>
      <c r="D5" s="158" t="s">
        <v>133</v>
      </c>
      <c r="E5" s="159" t="s">
        <v>134</v>
      </c>
      <c r="F5" s="159"/>
      <c r="G5" s="159"/>
    </row>
    <row r="6" spans="1:256" ht="25.5" customHeight="1" x14ac:dyDescent="0.25">
      <c r="A6" s="157"/>
      <c r="B6" s="157"/>
      <c r="C6" s="157"/>
      <c r="D6" s="158"/>
      <c r="E6" s="78" t="s">
        <v>135</v>
      </c>
      <c r="F6" s="78" t="s">
        <v>136</v>
      </c>
      <c r="G6" s="78" t="s">
        <v>137</v>
      </c>
    </row>
    <row r="7" spans="1:256" x14ac:dyDescent="0.25">
      <c r="A7" s="79">
        <v>1</v>
      </c>
      <c r="B7" s="80" t="s">
        <v>138</v>
      </c>
      <c r="C7" s="81" t="s">
        <v>139</v>
      </c>
      <c r="D7" s="82">
        <v>1</v>
      </c>
      <c r="E7" s="83">
        <f>'1ИГДИ'!E21</f>
        <v>1009145.32</v>
      </c>
      <c r="F7" s="84"/>
      <c r="G7" s="84">
        <f>SUM(E7:F7)</f>
        <v>1009145.32</v>
      </c>
      <c r="H7" s="85"/>
      <c r="I7" s="85"/>
      <c r="J7" s="156"/>
      <c r="K7" s="156"/>
      <c r="L7" s="156"/>
      <c r="M7" s="156"/>
    </row>
    <row r="8" spans="1:256" x14ac:dyDescent="0.25">
      <c r="A8" s="79">
        <v>2</v>
      </c>
      <c r="B8" s="80" t="s">
        <v>140</v>
      </c>
      <c r="C8" s="81" t="s">
        <v>139</v>
      </c>
      <c r="D8" s="82">
        <v>2</v>
      </c>
      <c r="E8" s="84">
        <f>'2ИЭИ'!E48</f>
        <v>1072333.46</v>
      </c>
      <c r="F8" s="84"/>
      <c r="G8" s="84">
        <f t="shared" ref="G8:G10" si="0">SUM(E8:F8)</f>
        <v>1072333.46</v>
      </c>
      <c r="H8" s="85"/>
      <c r="I8" s="85"/>
      <c r="J8" s="156"/>
      <c r="K8" s="156"/>
      <c r="L8" s="156"/>
      <c r="M8" s="156"/>
    </row>
    <row r="9" spans="1:256" x14ac:dyDescent="0.25">
      <c r="A9" s="79">
        <v>3</v>
      </c>
      <c r="B9" s="87" t="s">
        <v>142</v>
      </c>
      <c r="C9" s="81" t="s">
        <v>139</v>
      </c>
      <c r="D9" s="82">
        <v>3</v>
      </c>
      <c r="E9" s="84">
        <f>'3ИГФИ'!E21</f>
        <v>141020.07</v>
      </c>
      <c r="F9" s="84"/>
      <c r="G9" s="84">
        <f t="shared" si="0"/>
        <v>141020.07</v>
      </c>
      <c r="H9" s="85"/>
      <c r="I9" s="85"/>
      <c r="J9" s="86"/>
      <c r="K9" s="86"/>
      <c r="L9" s="86"/>
      <c r="M9" s="86"/>
    </row>
    <row r="10" spans="1:256" x14ac:dyDescent="0.25">
      <c r="A10" s="79">
        <v>4</v>
      </c>
      <c r="B10" s="80" t="s">
        <v>141</v>
      </c>
      <c r="C10" s="81" t="s">
        <v>139</v>
      </c>
      <c r="D10" s="82">
        <v>4</v>
      </c>
      <c r="E10" s="84">
        <f>'4ИГМИ'!E24</f>
        <v>50495.79</v>
      </c>
      <c r="F10" s="84"/>
      <c r="G10" s="84">
        <f t="shared" si="0"/>
        <v>50495.79</v>
      </c>
      <c r="H10" s="85"/>
      <c r="I10" s="85"/>
      <c r="J10" s="86"/>
      <c r="K10" s="86"/>
      <c r="L10" s="86"/>
      <c r="M10" s="86"/>
    </row>
    <row r="11" spans="1:256" x14ac:dyDescent="0.25">
      <c r="A11" s="89"/>
      <c r="B11" s="90" t="s">
        <v>143</v>
      </c>
      <c r="C11" s="90" t="s">
        <v>144</v>
      </c>
      <c r="D11" s="84"/>
      <c r="E11" s="91">
        <f>SUM(E7:E10)</f>
        <v>2272994.6399999997</v>
      </c>
      <c r="F11" s="91"/>
      <c r="G11" s="91">
        <f>SUM(G7:G10)</f>
        <v>2272994.6399999997</v>
      </c>
      <c r="H11" s="85"/>
      <c r="I11" s="85"/>
      <c r="K11" s="88"/>
      <c r="L11" s="88"/>
    </row>
    <row r="12" spans="1:256" s="97" customFormat="1" x14ac:dyDescent="0.25">
      <c r="A12" s="79"/>
      <c r="B12" s="92" t="s">
        <v>145</v>
      </c>
      <c r="C12" s="92"/>
      <c r="D12" s="93"/>
      <c r="E12" s="91">
        <f>E11*0.2</f>
        <v>454598.92799999996</v>
      </c>
      <c r="F12" s="91"/>
      <c r="G12" s="91">
        <f>G11*0.2</f>
        <v>454598.92799999996</v>
      </c>
      <c r="H12" s="94"/>
      <c r="I12" s="95"/>
      <c r="J12" s="85"/>
      <c r="K12" s="88"/>
      <c r="L12" s="88"/>
      <c r="M12" s="9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  <c r="HP12" s="77"/>
      <c r="HQ12" s="77"/>
      <c r="HR12" s="77"/>
      <c r="HS12" s="77"/>
      <c r="HT12" s="77"/>
      <c r="HU12" s="77"/>
      <c r="HV12" s="77"/>
      <c r="HW12" s="77"/>
      <c r="HX12" s="77"/>
      <c r="HY12" s="77"/>
      <c r="HZ12" s="77"/>
      <c r="IA12" s="77"/>
      <c r="IB12" s="77"/>
      <c r="IC12" s="77"/>
      <c r="ID12" s="77"/>
      <c r="IE12" s="77"/>
      <c r="IF12" s="77"/>
      <c r="IG12" s="77"/>
      <c r="IH12" s="77"/>
      <c r="II12" s="77"/>
      <c r="IJ12" s="77"/>
      <c r="IK12" s="77"/>
      <c r="IL12" s="77"/>
      <c r="IM12" s="77"/>
      <c r="IN12" s="77"/>
      <c r="IO12" s="77"/>
      <c r="IP12" s="77"/>
      <c r="IQ12" s="77"/>
      <c r="IR12" s="77"/>
      <c r="IS12" s="77"/>
      <c r="IT12" s="77"/>
      <c r="IU12" s="77"/>
      <c r="IV12" s="77"/>
    </row>
    <row r="13" spans="1:256" s="97" customFormat="1" x14ac:dyDescent="0.25">
      <c r="A13" s="79"/>
      <c r="B13" s="92" t="s">
        <v>146</v>
      </c>
      <c r="C13" s="92"/>
      <c r="D13" s="93"/>
      <c r="E13" s="91">
        <f>E11+E12</f>
        <v>2727593.5679999995</v>
      </c>
      <c r="F13" s="91"/>
      <c r="G13" s="91">
        <f>G11+G12</f>
        <v>2727593.5679999995</v>
      </c>
      <c r="H13" s="94"/>
      <c r="I13" s="98"/>
      <c r="J13" s="85"/>
      <c r="K13" s="99"/>
      <c r="L13" s="77"/>
      <c r="M13" s="96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7"/>
      <c r="FH13" s="77"/>
      <c r="FI13" s="77"/>
      <c r="FJ13" s="77"/>
      <c r="FK13" s="77"/>
      <c r="FL13" s="77"/>
      <c r="FM13" s="77"/>
      <c r="FN13" s="77"/>
      <c r="FO13" s="77"/>
      <c r="FP13" s="77"/>
      <c r="FQ13" s="77"/>
      <c r="FR13" s="77"/>
      <c r="FS13" s="77"/>
      <c r="FT13" s="77"/>
      <c r="FU13" s="77"/>
      <c r="FV13" s="77"/>
      <c r="FW13" s="77"/>
      <c r="FX13" s="77"/>
      <c r="FY13" s="77"/>
      <c r="FZ13" s="77"/>
      <c r="GA13" s="77"/>
      <c r="GB13" s="77"/>
      <c r="GC13" s="77"/>
      <c r="GD13" s="77"/>
      <c r="GE13" s="77"/>
      <c r="GF13" s="77"/>
      <c r="GG13" s="77"/>
      <c r="GH13" s="77"/>
      <c r="GI13" s="77"/>
      <c r="GJ13" s="77"/>
      <c r="GK13" s="77"/>
      <c r="GL13" s="77"/>
      <c r="GM13" s="77"/>
      <c r="GN13" s="77"/>
      <c r="GO13" s="77"/>
      <c r="GP13" s="77"/>
      <c r="GQ13" s="77"/>
      <c r="GR13" s="77"/>
      <c r="GS13" s="77"/>
      <c r="GT13" s="77"/>
      <c r="GU13" s="77"/>
      <c r="GV13" s="77"/>
      <c r="GW13" s="77"/>
      <c r="GX13" s="77"/>
      <c r="GY13" s="77"/>
      <c r="GZ13" s="77"/>
      <c r="HA13" s="77"/>
      <c r="HB13" s="77"/>
      <c r="HC13" s="77"/>
      <c r="HD13" s="77"/>
      <c r="HE13" s="77"/>
      <c r="HF13" s="77"/>
      <c r="HG13" s="77"/>
      <c r="HH13" s="77"/>
      <c r="HI13" s="77"/>
      <c r="HJ13" s="77"/>
      <c r="HK13" s="77"/>
      <c r="HL13" s="77"/>
      <c r="HM13" s="77"/>
      <c r="HN13" s="77"/>
      <c r="HO13" s="77"/>
      <c r="HP13" s="77"/>
      <c r="HQ13" s="77"/>
      <c r="HR13" s="77"/>
      <c r="HS13" s="77"/>
      <c r="HT13" s="77"/>
      <c r="HU13" s="77"/>
      <c r="HV13" s="77"/>
      <c r="HW13" s="77"/>
      <c r="HX13" s="77"/>
      <c r="HY13" s="77"/>
      <c r="HZ13" s="77"/>
      <c r="IA13" s="77"/>
      <c r="IB13" s="77"/>
      <c r="IC13" s="77"/>
      <c r="ID13" s="77"/>
      <c r="IE13" s="77"/>
      <c r="IF13" s="77"/>
      <c r="IG13" s="77"/>
      <c r="IH13" s="77"/>
      <c r="II13" s="77"/>
      <c r="IJ13" s="77"/>
      <c r="IK13" s="77"/>
      <c r="IL13" s="77"/>
      <c r="IM13" s="77"/>
      <c r="IN13" s="77"/>
      <c r="IO13" s="77"/>
      <c r="IP13" s="77"/>
      <c r="IQ13" s="77"/>
      <c r="IR13" s="77"/>
      <c r="IS13" s="77"/>
      <c r="IT13" s="77"/>
      <c r="IU13" s="77"/>
      <c r="IV13" s="77"/>
    </row>
    <row r="14" spans="1:256" x14ac:dyDescent="0.25">
      <c r="B14" s="101"/>
      <c r="C14" s="103"/>
      <c r="D14" s="103"/>
      <c r="E14" s="216">
        <f>E11*1.01</f>
        <v>2295724.5863999999</v>
      </c>
      <c r="F14" s="103"/>
      <c r="G14" s="102"/>
      <c r="H14" s="88"/>
    </row>
    <row r="15" spans="1:256" ht="51.75" customHeight="1" x14ac:dyDescent="0.25">
      <c r="B15" s="149"/>
      <c r="C15" s="155" t="s">
        <v>217</v>
      </c>
      <c r="D15" s="155"/>
      <c r="E15" s="155"/>
      <c r="F15" s="155"/>
      <c r="G15" s="150" t="s">
        <v>218</v>
      </c>
      <c r="I15" s="88"/>
    </row>
    <row r="16" spans="1:256" ht="51.75" customHeight="1" x14ac:dyDescent="0.25">
      <c r="B16" s="148" t="s">
        <v>216</v>
      </c>
      <c r="C16" s="155" t="s">
        <v>223</v>
      </c>
      <c r="D16" s="155"/>
      <c r="E16" s="155"/>
      <c r="F16" s="155"/>
      <c r="G16" s="150" t="s">
        <v>219</v>
      </c>
    </row>
    <row r="17" spans="2:7" ht="51.75" customHeight="1" x14ac:dyDescent="0.25">
      <c r="B17" s="149" t="s">
        <v>220</v>
      </c>
      <c r="C17" s="155" t="s">
        <v>222</v>
      </c>
      <c r="D17" s="155"/>
      <c r="E17" s="155"/>
      <c r="F17" s="155"/>
      <c r="G17" s="150" t="s">
        <v>221</v>
      </c>
    </row>
    <row r="18" spans="2:7" x14ac:dyDescent="0.25">
      <c r="C18" s="104"/>
      <c r="D18" s="105"/>
      <c r="E18" s="104"/>
    </row>
    <row r="19" spans="2:7" x14ac:dyDescent="0.25">
      <c r="C19" s="104"/>
      <c r="D19" s="105"/>
      <c r="E19" s="108"/>
    </row>
    <row r="20" spans="2:7" x14ac:dyDescent="0.25">
      <c r="C20" s="104"/>
      <c r="D20" s="105"/>
      <c r="E20" s="104"/>
    </row>
    <row r="21" spans="2:7" x14ac:dyDescent="0.25">
      <c r="C21" s="104"/>
      <c r="D21" s="105"/>
      <c r="E21" s="104"/>
    </row>
    <row r="22" spans="2:7" x14ac:dyDescent="0.25">
      <c r="C22" s="104"/>
      <c r="D22" s="105"/>
      <c r="E22" s="104"/>
    </row>
    <row r="23" spans="2:7" x14ac:dyDescent="0.25">
      <c r="C23" s="104"/>
      <c r="D23" s="105"/>
      <c r="E23" s="104"/>
    </row>
    <row r="24" spans="2:7" x14ac:dyDescent="0.25">
      <c r="C24" s="104"/>
      <c r="D24" s="105"/>
      <c r="E24" s="104"/>
    </row>
    <row r="25" spans="2:7" x14ac:dyDescent="0.25">
      <c r="C25" s="104"/>
      <c r="D25" s="105"/>
      <c r="E25" s="104"/>
    </row>
    <row r="26" spans="2:7" x14ac:dyDescent="0.25">
      <c r="E26" s="104"/>
    </row>
    <row r="27" spans="2:7" x14ac:dyDescent="0.25">
      <c r="E27" s="110"/>
    </row>
    <row r="28" spans="2:7" x14ac:dyDescent="0.25">
      <c r="E28" s="111"/>
      <c r="F28" s="112"/>
      <c r="G28" s="107"/>
    </row>
    <row r="29" spans="2:7" x14ac:dyDescent="0.25">
      <c r="E29" s="111"/>
      <c r="F29" s="112"/>
      <c r="G29" s="107"/>
    </row>
    <row r="30" spans="2:7" x14ac:dyDescent="0.25">
      <c r="E30" s="111"/>
      <c r="F30" s="107"/>
      <c r="G30" s="107"/>
    </row>
    <row r="32" spans="2:7" x14ac:dyDescent="0.25">
      <c r="F32" s="107"/>
      <c r="G32" s="107"/>
    </row>
    <row r="33" spans="6:7" x14ac:dyDescent="0.25">
      <c r="F33" s="107"/>
      <c r="G33" s="107"/>
    </row>
    <row r="34" spans="6:7" x14ac:dyDescent="0.25">
      <c r="F34" s="107"/>
    </row>
  </sheetData>
  <mergeCells count="16">
    <mergeCell ref="C15:F15"/>
    <mergeCell ref="C17:F17"/>
    <mergeCell ref="J8:M8"/>
    <mergeCell ref="C16:F16"/>
    <mergeCell ref="A5:A6"/>
    <mergeCell ref="B5:B6"/>
    <mergeCell ref="C5:C6"/>
    <mergeCell ref="D5:D6"/>
    <mergeCell ref="E5:G5"/>
    <mergeCell ref="J7:M7"/>
    <mergeCell ref="A4:B4"/>
    <mergeCell ref="A1:G1"/>
    <mergeCell ref="A2:B2"/>
    <mergeCell ref="C2:G2"/>
    <mergeCell ref="A3:B3"/>
    <mergeCell ref="C3:G3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02844-F29D-4080-A98D-8008E57F3AE0}">
  <dimension ref="A1:IT37"/>
  <sheetViews>
    <sheetView view="pageBreakPreview" zoomScale="60" zoomScaleNormal="100" workbookViewId="0">
      <selection activeCell="E22" sqref="E22"/>
    </sheetView>
  </sheetViews>
  <sheetFormatPr defaultColWidth="5.42578125" defaultRowHeight="12.75" x14ac:dyDescent="0.2"/>
  <cols>
    <col min="1" max="1" width="3.140625" style="1" customWidth="1"/>
    <col min="2" max="2" width="28.85546875" style="1" customWidth="1"/>
    <col min="3" max="3" width="36.28515625" style="1" customWidth="1"/>
    <col min="4" max="4" width="19.85546875" style="1" customWidth="1"/>
    <col min="5" max="5" width="15.28515625" style="144" customWidth="1"/>
    <col min="6" max="6" width="9.140625" style="1" customWidth="1"/>
    <col min="7" max="7" width="11.85546875" style="1" bestFit="1" customWidth="1"/>
    <col min="8" max="243" width="9.140625" style="1" customWidth="1"/>
    <col min="244" max="244" width="4.28515625" style="1" customWidth="1"/>
    <col min="245" max="245" width="20.85546875" style="1" customWidth="1"/>
    <col min="246" max="246" width="10.140625" style="1" customWidth="1"/>
    <col min="247" max="247" width="7.42578125" style="1" customWidth="1"/>
    <col min="248" max="248" width="34.28515625" style="1" customWidth="1"/>
    <col min="249" max="249" width="7" style="1" customWidth="1"/>
    <col min="250" max="250" width="1.85546875" style="1" customWidth="1"/>
    <col min="251" max="251" width="5.42578125" style="1"/>
    <col min="252" max="252" width="1.85546875" style="1" customWidth="1"/>
    <col min="253" max="256" width="5.42578125" style="1"/>
    <col min="257" max="257" width="3.140625" style="1" customWidth="1"/>
    <col min="258" max="258" width="28.85546875" style="1" customWidth="1"/>
    <col min="259" max="259" width="36.28515625" style="1" customWidth="1"/>
    <col min="260" max="260" width="19.85546875" style="1" customWidth="1"/>
    <col min="261" max="261" width="15.28515625" style="1" customWidth="1"/>
    <col min="262" max="262" width="9.140625" style="1" customWidth="1"/>
    <col min="263" max="263" width="11.85546875" style="1" bestFit="1" customWidth="1"/>
    <col min="264" max="499" width="9.140625" style="1" customWidth="1"/>
    <col min="500" max="500" width="4.28515625" style="1" customWidth="1"/>
    <col min="501" max="501" width="20.85546875" style="1" customWidth="1"/>
    <col min="502" max="502" width="10.140625" style="1" customWidth="1"/>
    <col min="503" max="503" width="7.42578125" style="1" customWidth="1"/>
    <col min="504" max="504" width="34.28515625" style="1" customWidth="1"/>
    <col min="505" max="505" width="7" style="1" customWidth="1"/>
    <col min="506" max="506" width="1.85546875" style="1" customWidth="1"/>
    <col min="507" max="507" width="5.42578125" style="1"/>
    <col min="508" max="508" width="1.85546875" style="1" customWidth="1"/>
    <col min="509" max="512" width="5.42578125" style="1"/>
    <col min="513" max="513" width="3.140625" style="1" customWidth="1"/>
    <col min="514" max="514" width="28.85546875" style="1" customWidth="1"/>
    <col min="515" max="515" width="36.28515625" style="1" customWidth="1"/>
    <col min="516" max="516" width="19.85546875" style="1" customWidth="1"/>
    <col min="517" max="517" width="15.28515625" style="1" customWidth="1"/>
    <col min="518" max="518" width="9.140625" style="1" customWidth="1"/>
    <col min="519" max="519" width="11.85546875" style="1" bestFit="1" customWidth="1"/>
    <col min="520" max="755" width="9.140625" style="1" customWidth="1"/>
    <col min="756" max="756" width="4.28515625" style="1" customWidth="1"/>
    <col min="757" max="757" width="20.85546875" style="1" customWidth="1"/>
    <col min="758" max="758" width="10.140625" style="1" customWidth="1"/>
    <col min="759" max="759" width="7.42578125" style="1" customWidth="1"/>
    <col min="760" max="760" width="34.28515625" style="1" customWidth="1"/>
    <col min="761" max="761" width="7" style="1" customWidth="1"/>
    <col min="762" max="762" width="1.85546875" style="1" customWidth="1"/>
    <col min="763" max="763" width="5.42578125" style="1"/>
    <col min="764" max="764" width="1.85546875" style="1" customWidth="1"/>
    <col min="765" max="768" width="5.42578125" style="1"/>
    <col min="769" max="769" width="3.140625" style="1" customWidth="1"/>
    <col min="770" max="770" width="28.85546875" style="1" customWidth="1"/>
    <col min="771" max="771" width="36.28515625" style="1" customWidth="1"/>
    <col min="772" max="772" width="19.85546875" style="1" customWidth="1"/>
    <col min="773" max="773" width="15.28515625" style="1" customWidth="1"/>
    <col min="774" max="774" width="9.140625" style="1" customWidth="1"/>
    <col min="775" max="775" width="11.85546875" style="1" bestFit="1" customWidth="1"/>
    <col min="776" max="1011" width="9.140625" style="1" customWidth="1"/>
    <col min="1012" max="1012" width="4.28515625" style="1" customWidth="1"/>
    <col min="1013" max="1013" width="20.85546875" style="1" customWidth="1"/>
    <col min="1014" max="1014" width="10.140625" style="1" customWidth="1"/>
    <col min="1015" max="1015" width="7.42578125" style="1" customWidth="1"/>
    <col min="1016" max="1016" width="34.28515625" style="1" customWidth="1"/>
    <col min="1017" max="1017" width="7" style="1" customWidth="1"/>
    <col min="1018" max="1018" width="1.85546875" style="1" customWidth="1"/>
    <col min="1019" max="1019" width="5.42578125" style="1"/>
    <col min="1020" max="1020" width="1.85546875" style="1" customWidth="1"/>
    <col min="1021" max="1024" width="5.42578125" style="1"/>
    <col min="1025" max="1025" width="3.140625" style="1" customWidth="1"/>
    <col min="1026" max="1026" width="28.85546875" style="1" customWidth="1"/>
    <col min="1027" max="1027" width="36.28515625" style="1" customWidth="1"/>
    <col min="1028" max="1028" width="19.85546875" style="1" customWidth="1"/>
    <col min="1029" max="1029" width="15.28515625" style="1" customWidth="1"/>
    <col min="1030" max="1030" width="9.140625" style="1" customWidth="1"/>
    <col min="1031" max="1031" width="11.85546875" style="1" bestFit="1" customWidth="1"/>
    <col min="1032" max="1267" width="9.140625" style="1" customWidth="1"/>
    <col min="1268" max="1268" width="4.28515625" style="1" customWidth="1"/>
    <col min="1269" max="1269" width="20.85546875" style="1" customWidth="1"/>
    <col min="1270" max="1270" width="10.140625" style="1" customWidth="1"/>
    <col min="1271" max="1271" width="7.42578125" style="1" customWidth="1"/>
    <col min="1272" max="1272" width="34.28515625" style="1" customWidth="1"/>
    <col min="1273" max="1273" width="7" style="1" customWidth="1"/>
    <col min="1274" max="1274" width="1.85546875" style="1" customWidth="1"/>
    <col min="1275" max="1275" width="5.42578125" style="1"/>
    <col min="1276" max="1276" width="1.85546875" style="1" customWidth="1"/>
    <col min="1277" max="1280" width="5.42578125" style="1"/>
    <col min="1281" max="1281" width="3.140625" style="1" customWidth="1"/>
    <col min="1282" max="1282" width="28.85546875" style="1" customWidth="1"/>
    <col min="1283" max="1283" width="36.28515625" style="1" customWidth="1"/>
    <col min="1284" max="1284" width="19.85546875" style="1" customWidth="1"/>
    <col min="1285" max="1285" width="15.28515625" style="1" customWidth="1"/>
    <col min="1286" max="1286" width="9.140625" style="1" customWidth="1"/>
    <col min="1287" max="1287" width="11.85546875" style="1" bestFit="1" customWidth="1"/>
    <col min="1288" max="1523" width="9.140625" style="1" customWidth="1"/>
    <col min="1524" max="1524" width="4.28515625" style="1" customWidth="1"/>
    <col min="1525" max="1525" width="20.85546875" style="1" customWidth="1"/>
    <col min="1526" max="1526" width="10.140625" style="1" customWidth="1"/>
    <col min="1527" max="1527" width="7.42578125" style="1" customWidth="1"/>
    <col min="1528" max="1528" width="34.28515625" style="1" customWidth="1"/>
    <col min="1529" max="1529" width="7" style="1" customWidth="1"/>
    <col min="1530" max="1530" width="1.85546875" style="1" customWidth="1"/>
    <col min="1531" max="1531" width="5.42578125" style="1"/>
    <col min="1532" max="1532" width="1.85546875" style="1" customWidth="1"/>
    <col min="1533" max="1536" width="5.42578125" style="1"/>
    <col min="1537" max="1537" width="3.140625" style="1" customWidth="1"/>
    <col min="1538" max="1538" width="28.85546875" style="1" customWidth="1"/>
    <col min="1539" max="1539" width="36.28515625" style="1" customWidth="1"/>
    <col min="1540" max="1540" width="19.85546875" style="1" customWidth="1"/>
    <col min="1541" max="1541" width="15.28515625" style="1" customWidth="1"/>
    <col min="1542" max="1542" width="9.140625" style="1" customWidth="1"/>
    <col min="1543" max="1543" width="11.85546875" style="1" bestFit="1" customWidth="1"/>
    <col min="1544" max="1779" width="9.140625" style="1" customWidth="1"/>
    <col min="1780" max="1780" width="4.28515625" style="1" customWidth="1"/>
    <col min="1781" max="1781" width="20.85546875" style="1" customWidth="1"/>
    <col min="1782" max="1782" width="10.140625" style="1" customWidth="1"/>
    <col min="1783" max="1783" width="7.42578125" style="1" customWidth="1"/>
    <col min="1784" max="1784" width="34.28515625" style="1" customWidth="1"/>
    <col min="1785" max="1785" width="7" style="1" customWidth="1"/>
    <col min="1786" max="1786" width="1.85546875" style="1" customWidth="1"/>
    <col min="1787" max="1787" width="5.42578125" style="1"/>
    <col min="1788" max="1788" width="1.85546875" style="1" customWidth="1"/>
    <col min="1789" max="1792" width="5.42578125" style="1"/>
    <col min="1793" max="1793" width="3.140625" style="1" customWidth="1"/>
    <col min="1794" max="1794" width="28.85546875" style="1" customWidth="1"/>
    <col min="1795" max="1795" width="36.28515625" style="1" customWidth="1"/>
    <col min="1796" max="1796" width="19.85546875" style="1" customWidth="1"/>
    <col min="1797" max="1797" width="15.28515625" style="1" customWidth="1"/>
    <col min="1798" max="1798" width="9.140625" style="1" customWidth="1"/>
    <col min="1799" max="1799" width="11.85546875" style="1" bestFit="1" customWidth="1"/>
    <col min="1800" max="2035" width="9.140625" style="1" customWidth="1"/>
    <col min="2036" max="2036" width="4.28515625" style="1" customWidth="1"/>
    <col min="2037" max="2037" width="20.85546875" style="1" customWidth="1"/>
    <col min="2038" max="2038" width="10.140625" style="1" customWidth="1"/>
    <col min="2039" max="2039" width="7.42578125" style="1" customWidth="1"/>
    <col min="2040" max="2040" width="34.28515625" style="1" customWidth="1"/>
    <col min="2041" max="2041" width="7" style="1" customWidth="1"/>
    <col min="2042" max="2042" width="1.85546875" style="1" customWidth="1"/>
    <col min="2043" max="2043" width="5.42578125" style="1"/>
    <col min="2044" max="2044" width="1.85546875" style="1" customWidth="1"/>
    <col min="2045" max="2048" width="5.42578125" style="1"/>
    <col min="2049" max="2049" width="3.140625" style="1" customWidth="1"/>
    <col min="2050" max="2050" width="28.85546875" style="1" customWidth="1"/>
    <col min="2051" max="2051" width="36.28515625" style="1" customWidth="1"/>
    <col min="2052" max="2052" width="19.85546875" style="1" customWidth="1"/>
    <col min="2053" max="2053" width="15.28515625" style="1" customWidth="1"/>
    <col min="2054" max="2054" width="9.140625" style="1" customWidth="1"/>
    <col min="2055" max="2055" width="11.85546875" style="1" bestFit="1" customWidth="1"/>
    <col min="2056" max="2291" width="9.140625" style="1" customWidth="1"/>
    <col min="2292" max="2292" width="4.28515625" style="1" customWidth="1"/>
    <col min="2293" max="2293" width="20.85546875" style="1" customWidth="1"/>
    <col min="2294" max="2294" width="10.140625" style="1" customWidth="1"/>
    <col min="2295" max="2295" width="7.42578125" style="1" customWidth="1"/>
    <col min="2296" max="2296" width="34.28515625" style="1" customWidth="1"/>
    <col min="2297" max="2297" width="7" style="1" customWidth="1"/>
    <col min="2298" max="2298" width="1.85546875" style="1" customWidth="1"/>
    <col min="2299" max="2299" width="5.42578125" style="1"/>
    <col min="2300" max="2300" width="1.85546875" style="1" customWidth="1"/>
    <col min="2301" max="2304" width="5.42578125" style="1"/>
    <col min="2305" max="2305" width="3.140625" style="1" customWidth="1"/>
    <col min="2306" max="2306" width="28.85546875" style="1" customWidth="1"/>
    <col min="2307" max="2307" width="36.28515625" style="1" customWidth="1"/>
    <col min="2308" max="2308" width="19.85546875" style="1" customWidth="1"/>
    <col min="2309" max="2309" width="15.28515625" style="1" customWidth="1"/>
    <col min="2310" max="2310" width="9.140625" style="1" customWidth="1"/>
    <col min="2311" max="2311" width="11.85546875" style="1" bestFit="1" customWidth="1"/>
    <col min="2312" max="2547" width="9.140625" style="1" customWidth="1"/>
    <col min="2548" max="2548" width="4.28515625" style="1" customWidth="1"/>
    <col min="2549" max="2549" width="20.85546875" style="1" customWidth="1"/>
    <col min="2550" max="2550" width="10.140625" style="1" customWidth="1"/>
    <col min="2551" max="2551" width="7.42578125" style="1" customWidth="1"/>
    <col min="2552" max="2552" width="34.28515625" style="1" customWidth="1"/>
    <col min="2553" max="2553" width="7" style="1" customWidth="1"/>
    <col min="2554" max="2554" width="1.85546875" style="1" customWidth="1"/>
    <col min="2555" max="2555" width="5.42578125" style="1"/>
    <col min="2556" max="2556" width="1.85546875" style="1" customWidth="1"/>
    <col min="2557" max="2560" width="5.42578125" style="1"/>
    <col min="2561" max="2561" width="3.140625" style="1" customWidth="1"/>
    <col min="2562" max="2562" width="28.85546875" style="1" customWidth="1"/>
    <col min="2563" max="2563" width="36.28515625" style="1" customWidth="1"/>
    <col min="2564" max="2564" width="19.85546875" style="1" customWidth="1"/>
    <col min="2565" max="2565" width="15.28515625" style="1" customWidth="1"/>
    <col min="2566" max="2566" width="9.140625" style="1" customWidth="1"/>
    <col min="2567" max="2567" width="11.85546875" style="1" bestFit="1" customWidth="1"/>
    <col min="2568" max="2803" width="9.140625" style="1" customWidth="1"/>
    <col min="2804" max="2804" width="4.28515625" style="1" customWidth="1"/>
    <col min="2805" max="2805" width="20.85546875" style="1" customWidth="1"/>
    <col min="2806" max="2806" width="10.140625" style="1" customWidth="1"/>
    <col min="2807" max="2807" width="7.42578125" style="1" customWidth="1"/>
    <col min="2808" max="2808" width="34.28515625" style="1" customWidth="1"/>
    <col min="2809" max="2809" width="7" style="1" customWidth="1"/>
    <col min="2810" max="2810" width="1.85546875" style="1" customWidth="1"/>
    <col min="2811" max="2811" width="5.42578125" style="1"/>
    <col min="2812" max="2812" width="1.85546875" style="1" customWidth="1"/>
    <col min="2813" max="2816" width="5.42578125" style="1"/>
    <col min="2817" max="2817" width="3.140625" style="1" customWidth="1"/>
    <col min="2818" max="2818" width="28.85546875" style="1" customWidth="1"/>
    <col min="2819" max="2819" width="36.28515625" style="1" customWidth="1"/>
    <col min="2820" max="2820" width="19.85546875" style="1" customWidth="1"/>
    <col min="2821" max="2821" width="15.28515625" style="1" customWidth="1"/>
    <col min="2822" max="2822" width="9.140625" style="1" customWidth="1"/>
    <col min="2823" max="2823" width="11.85546875" style="1" bestFit="1" customWidth="1"/>
    <col min="2824" max="3059" width="9.140625" style="1" customWidth="1"/>
    <col min="3060" max="3060" width="4.28515625" style="1" customWidth="1"/>
    <col min="3061" max="3061" width="20.85546875" style="1" customWidth="1"/>
    <col min="3062" max="3062" width="10.140625" style="1" customWidth="1"/>
    <col min="3063" max="3063" width="7.42578125" style="1" customWidth="1"/>
    <col min="3064" max="3064" width="34.28515625" style="1" customWidth="1"/>
    <col min="3065" max="3065" width="7" style="1" customWidth="1"/>
    <col min="3066" max="3066" width="1.85546875" style="1" customWidth="1"/>
    <col min="3067" max="3067" width="5.42578125" style="1"/>
    <col min="3068" max="3068" width="1.85546875" style="1" customWidth="1"/>
    <col min="3069" max="3072" width="5.42578125" style="1"/>
    <col min="3073" max="3073" width="3.140625" style="1" customWidth="1"/>
    <col min="3074" max="3074" width="28.85546875" style="1" customWidth="1"/>
    <col min="3075" max="3075" width="36.28515625" style="1" customWidth="1"/>
    <col min="3076" max="3076" width="19.85546875" style="1" customWidth="1"/>
    <col min="3077" max="3077" width="15.28515625" style="1" customWidth="1"/>
    <col min="3078" max="3078" width="9.140625" style="1" customWidth="1"/>
    <col min="3079" max="3079" width="11.85546875" style="1" bestFit="1" customWidth="1"/>
    <col min="3080" max="3315" width="9.140625" style="1" customWidth="1"/>
    <col min="3316" max="3316" width="4.28515625" style="1" customWidth="1"/>
    <col min="3317" max="3317" width="20.85546875" style="1" customWidth="1"/>
    <col min="3318" max="3318" width="10.140625" style="1" customWidth="1"/>
    <col min="3319" max="3319" width="7.42578125" style="1" customWidth="1"/>
    <col min="3320" max="3320" width="34.28515625" style="1" customWidth="1"/>
    <col min="3321" max="3321" width="7" style="1" customWidth="1"/>
    <col min="3322" max="3322" width="1.85546875" style="1" customWidth="1"/>
    <col min="3323" max="3323" width="5.42578125" style="1"/>
    <col min="3324" max="3324" width="1.85546875" style="1" customWidth="1"/>
    <col min="3325" max="3328" width="5.42578125" style="1"/>
    <col min="3329" max="3329" width="3.140625" style="1" customWidth="1"/>
    <col min="3330" max="3330" width="28.85546875" style="1" customWidth="1"/>
    <col min="3331" max="3331" width="36.28515625" style="1" customWidth="1"/>
    <col min="3332" max="3332" width="19.85546875" style="1" customWidth="1"/>
    <col min="3333" max="3333" width="15.28515625" style="1" customWidth="1"/>
    <col min="3334" max="3334" width="9.140625" style="1" customWidth="1"/>
    <col min="3335" max="3335" width="11.85546875" style="1" bestFit="1" customWidth="1"/>
    <col min="3336" max="3571" width="9.140625" style="1" customWidth="1"/>
    <col min="3572" max="3572" width="4.28515625" style="1" customWidth="1"/>
    <col min="3573" max="3573" width="20.85546875" style="1" customWidth="1"/>
    <col min="3574" max="3574" width="10.140625" style="1" customWidth="1"/>
    <col min="3575" max="3575" width="7.42578125" style="1" customWidth="1"/>
    <col min="3576" max="3576" width="34.28515625" style="1" customWidth="1"/>
    <col min="3577" max="3577" width="7" style="1" customWidth="1"/>
    <col min="3578" max="3578" width="1.85546875" style="1" customWidth="1"/>
    <col min="3579" max="3579" width="5.42578125" style="1"/>
    <col min="3580" max="3580" width="1.85546875" style="1" customWidth="1"/>
    <col min="3581" max="3584" width="5.42578125" style="1"/>
    <col min="3585" max="3585" width="3.140625" style="1" customWidth="1"/>
    <col min="3586" max="3586" width="28.85546875" style="1" customWidth="1"/>
    <col min="3587" max="3587" width="36.28515625" style="1" customWidth="1"/>
    <col min="3588" max="3588" width="19.85546875" style="1" customWidth="1"/>
    <col min="3589" max="3589" width="15.28515625" style="1" customWidth="1"/>
    <col min="3590" max="3590" width="9.140625" style="1" customWidth="1"/>
    <col min="3591" max="3591" width="11.85546875" style="1" bestFit="1" customWidth="1"/>
    <col min="3592" max="3827" width="9.140625" style="1" customWidth="1"/>
    <col min="3828" max="3828" width="4.28515625" style="1" customWidth="1"/>
    <col min="3829" max="3829" width="20.85546875" style="1" customWidth="1"/>
    <col min="3830" max="3830" width="10.140625" style="1" customWidth="1"/>
    <col min="3831" max="3831" width="7.42578125" style="1" customWidth="1"/>
    <col min="3832" max="3832" width="34.28515625" style="1" customWidth="1"/>
    <col min="3833" max="3833" width="7" style="1" customWidth="1"/>
    <col min="3834" max="3834" width="1.85546875" style="1" customWidth="1"/>
    <col min="3835" max="3835" width="5.42578125" style="1"/>
    <col min="3836" max="3836" width="1.85546875" style="1" customWidth="1"/>
    <col min="3837" max="3840" width="5.42578125" style="1"/>
    <col min="3841" max="3841" width="3.140625" style="1" customWidth="1"/>
    <col min="3842" max="3842" width="28.85546875" style="1" customWidth="1"/>
    <col min="3843" max="3843" width="36.28515625" style="1" customWidth="1"/>
    <col min="3844" max="3844" width="19.85546875" style="1" customWidth="1"/>
    <col min="3845" max="3845" width="15.28515625" style="1" customWidth="1"/>
    <col min="3846" max="3846" width="9.140625" style="1" customWidth="1"/>
    <col min="3847" max="3847" width="11.85546875" style="1" bestFit="1" customWidth="1"/>
    <col min="3848" max="4083" width="9.140625" style="1" customWidth="1"/>
    <col min="4084" max="4084" width="4.28515625" style="1" customWidth="1"/>
    <col min="4085" max="4085" width="20.85546875" style="1" customWidth="1"/>
    <col min="4086" max="4086" width="10.140625" style="1" customWidth="1"/>
    <col min="4087" max="4087" width="7.42578125" style="1" customWidth="1"/>
    <col min="4088" max="4088" width="34.28515625" style="1" customWidth="1"/>
    <col min="4089" max="4089" width="7" style="1" customWidth="1"/>
    <col min="4090" max="4090" width="1.85546875" style="1" customWidth="1"/>
    <col min="4091" max="4091" width="5.42578125" style="1"/>
    <col min="4092" max="4092" width="1.85546875" style="1" customWidth="1"/>
    <col min="4093" max="4096" width="5.42578125" style="1"/>
    <col min="4097" max="4097" width="3.140625" style="1" customWidth="1"/>
    <col min="4098" max="4098" width="28.85546875" style="1" customWidth="1"/>
    <col min="4099" max="4099" width="36.28515625" style="1" customWidth="1"/>
    <col min="4100" max="4100" width="19.85546875" style="1" customWidth="1"/>
    <col min="4101" max="4101" width="15.28515625" style="1" customWidth="1"/>
    <col min="4102" max="4102" width="9.140625" style="1" customWidth="1"/>
    <col min="4103" max="4103" width="11.85546875" style="1" bestFit="1" customWidth="1"/>
    <col min="4104" max="4339" width="9.140625" style="1" customWidth="1"/>
    <col min="4340" max="4340" width="4.28515625" style="1" customWidth="1"/>
    <col min="4341" max="4341" width="20.85546875" style="1" customWidth="1"/>
    <col min="4342" max="4342" width="10.140625" style="1" customWidth="1"/>
    <col min="4343" max="4343" width="7.42578125" style="1" customWidth="1"/>
    <col min="4344" max="4344" width="34.28515625" style="1" customWidth="1"/>
    <col min="4345" max="4345" width="7" style="1" customWidth="1"/>
    <col min="4346" max="4346" width="1.85546875" style="1" customWidth="1"/>
    <col min="4347" max="4347" width="5.42578125" style="1"/>
    <col min="4348" max="4348" width="1.85546875" style="1" customWidth="1"/>
    <col min="4349" max="4352" width="5.42578125" style="1"/>
    <col min="4353" max="4353" width="3.140625" style="1" customWidth="1"/>
    <col min="4354" max="4354" width="28.85546875" style="1" customWidth="1"/>
    <col min="4355" max="4355" width="36.28515625" style="1" customWidth="1"/>
    <col min="4356" max="4356" width="19.85546875" style="1" customWidth="1"/>
    <col min="4357" max="4357" width="15.28515625" style="1" customWidth="1"/>
    <col min="4358" max="4358" width="9.140625" style="1" customWidth="1"/>
    <col min="4359" max="4359" width="11.85546875" style="1" bestFit="1" customWidth="1"/>
    <col min="4360" max="4595" width="9.140625" style="1" customWidth="1"/>
    <col min="4596" max="4596" width="4.28515625" style="1" customWidth="1"/>
    <col min="4597" max="4597" width="20.85546875" style="1" customWidth="1"/>
    <col min="4598" max="4598" width="10.140625" style="1" customWidth="1"/>
    <col min="4599" max="4599" width="7.42578125" style="1" customWidth="1"/>
    <col min="4600" max="4600" width="34.28515625" style="1" customWidth="1"/>
    <col min="4601" max="4601" width="7" style="1" customWidth="1"/>
    <col min="4602" max="4602" width="1.85546875" style="1" customWidth="1"/>
    <col min="4603" max="4603" width="5.42578125" style="1"/>
    <col min="4604" max="4604" width="1.85546875" style="1" customWidth="1"/>
    <col min="4605" max="4608" width="5.42578125" style="1"/>
    <col min="4609" max="4609" width="3.140625" style="1" customWidth="1"/>
    <col min="4610" max="4610" width="28.85546875" style="1" customWidth="1"/>
    <col min="4611" max="4611" width="36.28515625" style="1" customWidth="1"/>
    <col min="4612" max="4612" width="19.85546875" style="1" customWidth="1"/>
    <col min="4613" max="4613" width="15.28515625" style="1" customWidth="1"/>
    <col min="4614" max="4614" width="9.140625" style="1" customWidth="1"/>
    <col min="4615" max="4615" width="11.85546875" style="1" bestFit="1" customWidth="1"/>
    <col min="4616" max="4851" width="9.140625" style="1" customWidth="1"/>
    <col min="4852" max="4852" width="4.28515625" style="1" customWidth="1"/>
    <col min="4853" max="4853" width="20.85546875" style="1" customWidth="1"/>
    <col min="4854" max="4854" width="10.140625" style="1" customWidth="1"/>
    <col min="4855" max="4855" width="7.42578125" style="1" customWidth="1"/>
    <col min="4856" max="4856" width="34.28515625" style="1" customWidth="1"/>
    <col min="4857" max="4857" width="7" style="1" customWidth="1"/>
    <col min="4858" max="4858" width="1.85546875" style="1" customWidth="1"/>
    <col min="4859" max="4859" width="5.42578125" style="1"/>
    <col min="4860" max="4860" width="1.85546875" style="1" customWidth="1"/>
    <col min="4861" max="4864" width="5.42578125" style="1"/>
    <col min="4865" max="4865" width="3.140625" style="1" customWidth="1"/>
    <col min="4866" max="4866" width="28.85546875" style="1" customWidth="1"/>
    <col min="4867" max="4867" width="36.28515625" style="1" customWidth="1"/>
    <col min="4868" max="4868" width="19.85546875" style="1" customWidth="1"/>
    <col min="4869" max="4869" width="15.28515625" style="1" customWidth="1"/>
    <col min="4870" max="4870" width="9.140625" style="1" customWidth="1"/>
    <col min="4871" max="4871" width="11.85546875" style="1" bestFit="1" customWidth="1"/>
    <col min="4872" max="5107" width="9.140625" style="1" customWidth="1"/>
    <col min="5108" max="5108" width="4.28515625" style="1" customWidth="1"/>
    <col min="5109" max="5109" width="20.85546875" style="1" customWidth="1"/>
    <col min="5110" max="5110" width="10.140625" style="1" customWidth="1"/>
    <col min="5111" max="5111" width="7.42578125" style="1" customWidth="1"/>
    <col min="5112" max="5112" width="34.28515625" style="1" customWidth="1"/>
    <col min="5113" max="5113" width="7" style="1" customWidth="1"/>
    <col min="5114" max="5114" width="1.85546875" style="1" customWidth="1"/>
    <col min="5115" max="5115" width="5.42578125" style="1"/>
    <col min="5116" max="5116" width="1.85546875" style="1" customWidth="1"/>
    <col min="5117" max="5120" width="5.42578125" style="1"/>
    <col min="5121" max="5121" width="3.140625" style="1" customWidth="1"/>
    <col min="5122" max="5122" width="28.85546875" style="1" customWidth="1"/>
    <col min="5123" max="5123" width="36.28515625" style="1" customWidth="1"/>
    <col min="5124" max="5124" width="19.85546875" style="1" customWidth="1"/>
    <col min="5125" max="5125" width="15.28515625" style="1" customWidth="1"/>
    <col min="5126" max="5126" width="9.140625" style="1" customWidth="1"/>
    <col min="5127" max="5127" width="11.85546875" style="1" bestFit="1" customWidth="1"/>
    <col min="5128" max="5363" width="9.140625" style="1" customWidth="1"/>
    <col min="5364" max="5364" width="4.28515625" style="1" customWidth="1"/>
    <col min="5365" max="5365" width="20.85546875" style="1" customWidth="1"/>
    <col min="5366" max="5366" width="10.140625" style="1" customWidth="1"/>
    <col min="5367" max="5367" width="7.42578125" style="1" customWidth="1"/>
    <col min="5368" max="5368" width="34.28515625" style="1" customWidth="1"/>
    <col min="5369" max="5369" width="7" style="1" customWidth="1"/>
    <col min="5370" max="5370" width="1.85546875" style="1" customWidth="1"/>
    <col min="5371" max="5371" width="5.42578125" style="1"/>
    <col min="5372" max="5372" width="1.85546875" style="1" customWidth="1"/>
    <col min="5373" max="5376" width="5.42578125" style="1"/>
    <col min="5377" max="5377" width="3.140625" style="1" customWidth="1"/>
    <col min="5378" max="5378" width="28.85546875" style="1" customWidth="1"/>
    <col min="5379" max="5379" width="36.28515625" style="1" customWidth="1"/>
    <col min="5380" max="5380" width="19.85546875" style="1" customWidth="1"/>
    <col min="5381" max="5381" width="15.28515625" style="1" customWidth="1"/>
    <col min="5382" max="5382" width="9.140625" style="1" customWidth="1"/>
    <col min="5383" max="5383" width="11.85546875" style="1" bestFit="1" customWidth="1"/>
    <col min="5384" max="5619" width="9.140625" style="1" customWidth="1"/>
    <col min="5620" max="5620" width="4.28515625" style="1" customWidth="1"/>
    <col min="5621" max="5621" width="20.85546875" style="1" customWidth="1"/>
    <col min="5622" max="5622" width="10.140625" style="1" customWidth="1"/>
    <col min="5623" max="5623" width="7.42578125" style="1" customWidth="1"/>
    <col min="5624" max="5624" width="34.28515625" style="1" customWidth="1"/>
    <col min="5625" max="5625" width="7" style="1" customWidth="1"/>
    <col min="5626" max="5626" width="1.85546875" style="1" customWidth="1"/>
    <col min="5627" max="5627" width="5.42578125" style="1"/>
    <col min="5628" max="5628" width="1.85546875" style="1" customWidth="1"/>
    <col min="5629" max="5632" width="5.42578125" style="1"/>
    <col min="5633" max="5633" width="3.140625" style="1" customWidth="1"/>
    <col min="5634" max="5634" width="28.85546875" style="1" customWidth="1"/>
    <col min="5635" max="5635" width="36.28515625" style="1" customWidth="1"/>
    <col min="5636" max="5636" width="19.85546875" style="1" customWidth="1"/>
    <col min="5637" max="5637" width="15.28515625" style="1" customWidth="1"/>
    <col min="5638" max="5638" width="9.140625" style="1" customWidth="1"/>
    <col min="5639" max="5639" width="11.85546875" style="1" bestFit="1" customWidth="1"/>
    <col min="5640" max="5875" width="9.140625" style="1" customWidth="1"/>
    <col min="5876" max="5876" width="4.28515625" style="1" customWidth="1"/>
    <col min="5877" max="5877" width="20.85546875" style="1" customWidth="1"/>
    <col min="5878" max="5878" width="10.140625" style="1" customWidth="1"/>
    <col min="5879" max="5879" width="7.42578125" style="1" customWidth="1"/>
    <col min="5880" max="5880" width="34.28515625" style="1" customWidth="1"/>
    <col min="5881" max="5881" width="7" style="1" customWidth="1"/>
    <col min="5882" max="5882" width="1.85546875" style="1" customWidth="1"/>
    <col min="5883" max="5883" width="5.42578125" style="1"/>
    <col min="5884" max="5884" width="1.85546875" style="1" customWidth="1"/>
    <col min="5885" max="5888" width="5.42578125" style="1"/>
    <col min="5889" max="5889" width="3.140625" style="1" customWidth="1"/>
    <col min="5890" max="5890" width="28.85546875" style="1" customWidth="1"/>
    <col min="5891" max="5891" width="36.28515625" style="1" customWidth="1"/>
    <col min="5892" max="5892" width="19.85546875" style="1" customWidth="1"/>
    <col min="5893" max="5893" width="15.28515625" style="1" customWidth="1"/>
    <col min="5894" max="5894" width="9.140625" style="1" customWidth="1"/>
    <col min="5895" max="5895" width="11.85546875" style="1" bestFit="1" customWidth="1"/>
    <col min="5896" max="6131" width="9.140625" style="1" customWidth="1"/>
    <col min="6132" max="6132" width="4.28515625" style="1" customWidth="1"/>
    <col min="6133" max="6133" width="20.85546875" style="1" customWidth="1"/>
    <col min="6134" max="6134" width="10.140625" style="1" customWidth="1"/>
    <col min="6135" max="6135" width="7.42578125" style="1" customWidth="1"/>
    <col min="6136" max="6136" width="34.28515625" style="1" customWidth="1"/>
    <col min="6137" max="6137" width="7" style="1" customWidth="1"/>
    <col min="6138" max="6138" width="1.85546875" style="1" customWidth="1"/>
    <col min="6139" max="6139" width="5.42578125" style="1"/>
    <col min="6140" max="6140" width="1.85546875" style="1" customWidth="1"/>
    <col min="6141" max="6144" width="5.42578125" style="1"/>
    <col min="6145" max="6145" width="3.140625" style="1" customWidth="1"/>
    <col min="6146" max="6146" width="28.85546875" style="1" customWidth="1"/>
    <col min="6147" max="6147" width="36.28515625" style="1" customWidth="1"/>
    <col min="6148" max="6148" width="19.85546875" style="1" customWidth="1"/>
    <col min="6149" max="6149" width="15.28515625" style="1" customWidth="1"/>
    <col min="6150" max="6150" width="9.140625" style="1" customWidth="1"/>
    <col min="6151" max="6151" width="11.85546875" style="1" bestFit="1" customWidth="1"/>
    <col min="6152" max="6387" width="9.140625" style="1" customWidth="1"/>
    <col min="6388" max="6388" width="4.28515625" style="1" customWidth="1"/>
    <col min="6389" max="6389" width="20.85546875" style="1" customWidth="1"/>
    <col min="6390" max="6390" width="10.140625" style="1" customWidth="1"/>
    <col min="6391" max="6391" width="7.42578125" style="1" customWidth="1"/>
    <col min="6392" max="6392" width="34.28515625" style="1" customWidth="1"/>
    <col min="6393" max="6393" width="7" style="1" customWidth="1"/>
    <col min="6394" max="6394" width="1.85546875" style="1" customWidth="1"/>
    <col min="6395" max="6395" width="5.42578125" style="1"/>
    <col min="6396" max="6396" width="1.85546875" style="1" customWidth="1"/>
    <col min="6397" max="6400" width="5.42578125" style="1"/>
    <col min="6401" max="6401" width="3.140625" style="1" customWidth="1"/>
    <col min="6402" max="6402" width="28.85546875" style="1" customWidth="1"/>
    <col min="6403" max="6403" width="36.28515625" style="1" customWidth="1"/>
    <col min="6404" max="6404" width="19.85546875" style="1" customWidth="1"/>
    <col min="6405" max="6405" width="15.28515625" style="1" customWidth="1"/>
    <col min="6406" max="6406" width="9.140625" style="1" customWidth="1"/>
    <col min="6407" max="6407" width="11.85546875" style="1" bestFit="1" customWidth="1"/>
    <col min="6408" max="6643" width="9.140625" style="1" customWidth="1"/>
    <col min="6644" max="6644" width="4.28515625" style="1" customWidth="1"/>
    <col min="6645" max="6645" width="20.85546875" style="1" customWidth="1"/>
    <col min="6646" max="6646" width="10.140625" style="1" customWidth="1"/>
    <col min="6647" max="6647" width="7.42578125" style="1" customWidth="1"/>
    <col min="6648" max="6648" width="34.28515625" style="1" customWidth="1"/>
    <col min="6649" max="6649" width="7" style="1" customWidth="1"/>
    <col min="6650" max="6650" width="1.85546875" style="1" customWidth="1"/>
    <col min="6651" max="6651" width="5.42578125" style="1"/>
    <col min="6652" max="6652" width="1.85546875" style="1" customWidth="1"/>
    <col min="6653" max="6656" width="5.42578125" style="1"/>
    <col min="6657" max="6657" width="3.140625" style="1" customWidth="1"/>
    <col min="6658" max="6658" width="28.85546875" style="1" customWidth="1"/>
    <col min="6659" max="6659" width="36.28515625" style="1" customWidth="1"/>
    <col min="6660" max="6660" width="19.85546875" style="1" customWidth="1"/>
    <col min="6661" max="6661" width="15.28515625" style="1" customWidth="1"/>
    <col min="6662" max="6662" width="9.140625" style="1" customWidth="1"/>
    <col min="6663" max="6663" width="11.85546875" style="1" bestFit="1" customWidth="1"/>
    <col min="6664" max="6899" width="9.140625" style="1" customWidth="1"/>
    <col min="6900" max="6900" width="4.28515625" style="1" customWidth="1"/>
    <col min="6901" max="6901" width="20.85546875" style="1" customWidth="1"/>
    <col min="6902" max="6902" width="10.140625" style="1" customWidth="1"/>
    <col min="6903" max="6903" width="7.42578125" style="1" customWidth="1"/>
    <col min="6904" max="6904" width="34.28515625" style="1" customWidth="1"/>
    <col min="6905" max="6905" width="7" style="1" customWidth="1"/>
    <col min="6906" max="6906" width="1.85546875" style="1" customWidth="1"/>
    <col min="6907" max="6907" width="5.42578125" style="1"/>
    <col min="6908" max="6908" width="1.85546875" style="1" customWidth="1"/>
    <col min="6909" max="6912" width="5.42578125" style="1"/>
    <col min="6913" max="6913" width="3.140625" style="1" customWidth="1"/>
    <col min="6914" max="6914" width="28.85546875" style="1" customWidth="1"/>
    <col min="6915" max="6915" width="36.28515625" style="1" customWidth="1"/>
    <col min="6916" max="6916" width="19.85546875" style="1" customWidth="1"/>
    <col min="6917" max="6917" width="15.28515625" style="1" customWidth="1"/>
    <col min="6918" max="6918" width="9.140625" style="1" customWidth="1"/>
    <col min="6919" max="6919" width="11.85546875" style="1" bestFit="1" customWidth="1"/>
    <col min="6920" max="7155" width="9.140625" style="1" customWidth="1"/>
    <col min="7156" max="7156" width="4.28515625" style="1" customWidth="1"/>
    <col min="7157" max="7157" width="20.85546875" style="1" customWidth="1"/>
    <col min="7158" max="7158" width="10.140625" style="1" customWidth="1"/>
    <col min="7159" max="7159" width="7.42578125" style="1" customWidth="1"/>
    <col min="7160" max="7160" width="34.28515625" style="1" customWidth="1"/>
    <col min="7161" max="7161" width="7" style="1" customWidth="1"/>
    <col min="7162" max="7162" width="1.85546875" style="1" customWidth="1"/>
    <col min="7163" max="7163" width="5.42578125" style="1"/>
    <col min="7164" max="7164" width="1.85546875" style="1" customWidth="1"/>
    <col min="7165" max="7168" width="5.42578125" style="1"/>
    <col min="7169" max="7169" width="3.140625" style="1" customWidth="1"/>
    <col min="7170" max="7170" width="28.85546875" style="1" customWidth="1"/>
    <col min="7171" max="7171" width="36.28515625" style="1" customWidth="1"/>
    <col min="7172" max="7172" width="19.85546875" style="1" customWidth="1"/>
    <col min="7173" max="7173" width="15.28515625" style="1" customWidth="1"/>
    <col min="7174" max="7174" width="9.140625" style="1" customWidth="1"/>
    <col min="7175" max="7175" width="11.85546875" style="1" bestFit="1" customWidth="1"/>
    <col min="7176" max="7411" width="9.140625" style="1" customWidth="1"/>
    <col min="7412" max="7412" width="4.28515625" style="1" customWidth="1"/>
    <col min="7413" max="7413" width="20.85546875" style="1" customWidth="1"/>
    <col min="7414" max="7414" width="10.140625" style="1" customWidth="1"/>
    <col min="7415" max="7415" width="7.42578125" style="1" customWidth="1"/>
    <col min="7416" max="7416" width="34.28515625" style="1" customWidth="1"/>
    <col min="7417" max="7417" width="7" style="1" customWidth="1"/>
    <col min="7418" max="7418" width="1.85546875" style="1" customWidth="1"/>
    <col min="7419" max="7419" width="5.42578125" style="1"/>
    <col min="7420" max="7420" width="1.85546875" style="1" customWidth="1"/>
    <col min="7421" max="7424" width="5.42578125" style="1"/>
    <col min="7425" max="7425" width="3.140625" style="1" customWidth="1"/>
    <col min="7426" max="7426" width="28.85546875" style="1" customWidth="1"/>
    <col min="7427" max="7427" width="36.28515625" style="1" customWidth="1"/>
    <col min="7428" max="7428" width="19.85546875" style="1" customWidth="1"/>
    <col min="7429" max="7429" width="15.28515625" style="1" customWidth="1"/>
    <col min="7430" max="7430" width="9.140625" style="1" customWidth="1"/>
    <col min="7431" max="7431" width="11.85546875" style="1" bestFit="1" customWidth="1"/>
    <col min="7432" max="7667" width="9.140625" style="1" customWidth="1"/>
    <col min="7668" max="7668" width="4.28515625" style="1" customWidth="1"/>
    <col min="7669" max="7669" width="20.85546875" style="1" customWidth="1"/>
    <col min="7670" max="7670" width="10.140625" style="1" customWidth="1"/>
    <col min="7671" max="7671" width="7.42578125" style="1" customWidth="1"/>
    <col min="7672" max="7672" width="34.28515625" style="1" customWidth="1"/>
    <col min="7673" max="7673" width="7" style="1" customWidth="1"/>
    <col min="7674" max="7674" width="1.85546875" style="1" customWidth="1"/>
    <col min="7675" max="7675" width="5.42578125" style="1"/>
    <col min="7676" max="7676" width="1.85546875" style="1" customWidth="1"/>
    <col min="7677" max="7680" width="5.42578125" style="1"/>
    <col min="7681" max="7681" width="3.140625" style="1" customWidth="1"/>
    <col min="7682" max="7682" width="28.85546875" style="1" customWidth="1"/>
    <col min="7683" max="7683" width="36.28515625" style="1" customWidth="1"/>
    <col min="7684" max="7684" width="19.85546875" style="1" customWidth="1"/>
    <col min="7685" max="7685" width="15.28515625" style="1" customWidth="1"/>
    <col min="7686" max="7686" width="9.140625" style="1" customWidth="1"/>
    <col min="7687" max="7687" width="11.85546875" style="1" bestFit="1" customWidth="1"/>
    <col min="7688" max="7923" width="9.140625" style="1" customWidth="1"/>
    <col min="7924" max="7924" width="4.28515625" style="1" customWidth="1"/>
    <col min="7925" max="7925" width="20.85546875" style="1" customWidth="1"/>
    <col min="7926" max="7926" width="10.140625" style="1" customWidth="1"/>
    <col min="7927" max="7927" width="7.42578125" style="1" customWidth="1"/>
    <col min="7928" max="7928" width="34.28515625" style="1" customWidth="1"/>
    <col min="7929" max="7929" width="7" style="1" customWidth="1"/>
    <col min="7930" max="7930" width="1.85546875" style="1" customWidth="1"/>
    <col min="7931" max="7931" width="5.42578125" style="1"/>
    <col min="7932" max="7932" width="1.85546875" style="1" customWidth="1"/>
    <col min="7933" max="7936" width="5.42578125" style="1"/>
    <col min="7937" max="7937" width="3.140625" style="1" customWidth="1"/>
    <col min="7938" max="7938" width="28.85546875" style="1" customWidth="1"/>
    <col min="7939" max="7939" width="36.28515625" style="1" customWidth="1"/>
    <col min="7940" max="7940" width="19.85546875" style="1" customWidth="1"/>
    <col min="7941" max="7941" width="15.28515625" style="1" customWidth="1"/>
    <col min="7942" max="7942" width="9.140625" style="1" customWidth="1"/>
    <col min="7943" max="7943" width="11.85546875" style="1" bestFit="1" customWidth="1"/>
    <col min="7944" max="8179" width="9.140625" style="1" customWidth="1"/>
    <col min="8180" max="8180" width="4.28515625" style="1" customWidth="1"/>
    <col min="8181" max="8181" width="20.85546875" style="1" customWidth="1"/>
    <col min="8182" max="8182" width="10.140625" style="1" customWidth="1"/>
    <col min="8183" max="8183" width="7.42578125" style="1" customWidth="1"/>
    <col min="8184" max="8184" width="34.28515625" style="1" customWidth="1"/>
    <col min="8185" max="8185" width="7" style="1" customWidth="1"/>
    <col min="8186" max="8186" width="1.85546875" style="1" customWidth="1"/>
    <col min="8187" max="8187" width="5.42578125" style="1"/>
    <col min="8188" max="8188" width="1.85546875" style="1" customWidth="1"/>
    <col min="8189" max="8192" width="5.42578125" style="1"/>
    <col min="8193" max="8193" width="3.140625" style="1" customWidth="1"/>
    <col min="8194" max="8194" width="28.85546875" style="1" customWidth="1"/>
    <col min="8195" max="8195" width="36.28515625" style="1" customWidth="1"/>
    <col min="8196" max="8196" width="19.85546875" style="1" customWidth="1"/>
    <col min="8197" max="8197" width="15.28515625" style="1" customWidth="1"/>
    <col min="8198" max="8198" width="9.140625" style="1" customWidth="1"/>
    <col min="8199" max="8199" width="11.85546875" style="1" bestFit="1" customWidth="1"/>
    <col min="8200" max="8435" width="9.140625" style="1" customWidth="1"/>
    <col min="8436" max="8436" width="4.28515625" style="1" customWidth="1"/>
    <col min="8437" max="8437" width="20.85546875" style="1" customWidth="1"/>
    <col min="8438" max="8438" width="10.140625" style="1" customWidth="1"/>
    <col min="8439" max="8439" width="7.42578125" style="1" customWidth="1"/>
    <col min="8440" max="8440" width="34.28515625" style="1" customWidth="1"/>
    <col min="8441" max="8441" width="7" style="1" customWidth="1"/>
    <col min="8442" max="8442" width="1.85546875" style="1" customWidth="1"/>
    <col min="8443" max="8443" width="5.42578125" style="1"/>
    <col min="8444" max="8444" width="1.85546875" style="1" customWidth="1"/>
    <col min="8445" max="8448" width="5.42578125" style="1"/>
    <col min="8449" max="8449" width="3.140625" style="1" customWidth="1"/>
    <col min="8450" max="8450" width="28.85546875" style="1" customWidth="1"/>
    <col min="8451" max="8451" width="36.28515625" style="1" customWidth="1"/>
    <col min="8452" max="8452" width="19.85546875" style="1" customWidth="1"/>
    <col min="8453" max="8453" width="15.28515625" style="1" customWidth="1"/>
    <col min="8454" max="8454" width="9.140625" style="1" customWidth="1"/>
    <col min="8455" max="8455" width="11.85546875" style="1" bestFit="1" customWidth="1"/>
    <col min="8456" max="8691" width="9.140625" style="1" customWidth="1"/>
    <col min="8692" max="8692" width="4.28515625" style="1" customWidth="1"/>
    <col min="8693" max="8693" width="20.85546875" style="1" customWidth="1"/>
    <col min="8694" max="8694" width="10.140625" style="1" customWidth="1"/>
    <col min="8695" max="8695" width="7.42578125" style="1" customWidth="1"/>
    <col min="8696" max="8696" width="34.28515625" style="1" customWidth="1"/>
    <col min="8697" max="8697" width="7" style="1" customWidth="1"/>
    <col min="8698" max="8698" width="1.85546875" style="1" customWidth="1"/>
    <col min="8699" max="8699" width="5.42578125" style="1"/>
    <col min="8700" max="8700" width="1.85546875" style="1" customWidth="1"/>
    <col min="8701" max="8704" width="5.42578125" style="1"/>
    <col min="8705" max="8705" width="3.140625" style="1" customWidth="1"/>
    <col min="8706" max="8706" width="28.85546875" style="1" customWidth="1"/>
    <col min="8707" max="8707" width="36.28515625" style="1" customWidth="1"/>
    <col min="8708" max="8708" width="19.85546875" style="1" customWidth="1"/>
    <col min="8709" max="8709" width="15.28515625" style="1" customWidth="1"/>
    <col min="8710" max="8710" width="9.140625" style="1" customWidth="1"/>
    <col min="8711" max="8711" width="11.85546875" style="1" bestFit="1" customWidth="1"/>
    <col min="8712" max="8947" width="9.140625" style="1" customWidth="1"/>
    <col min="8948" max="8948" width="4.28515625" style="1" customWidth="1"/>
    <col min="8949" max="8949" width="20.85546875" style="1" customWidth="1"/>
    <col min="8950" max="8950" width="10.140625" style="1" customWidth="1"/>
    <col min="8951" max="8951" width="7.42578125" style="1" customWidth="1"/>
    <col min="8952" max="8952" width="34.28515625" style="1" customWidth="1"/>
    <col min="8953" max="8953" width="7" style="1" customWidth="1"/>
    <col min="8954" max="8954" width="1.85546875" style="1" customWidth="1"/>
    <col min="8955" max="8955" width="5.42578125" style="1"/>
    <col min="8956" max="8956" width="1.85546875" style="1" customWidth="1"/>
    <col min="8957" max="8960" width="5.42578125" style="1"/>
    <col min="8961" max="8961" width="3.140625" style="1" customWidth="1"/>
    <col min="8962" max="8962" width="28.85546875" style="1" customWidth="1"/>
    <col min="8963" max="8963" width="36.28515625" style="1" customWidth="1"/>
    <col min="8964" max="8964" width="19.85546875" style="1" customWidth="1"/>
    <col min="8965" max="8965" width="15.28515625" style="1" customWidth="1"/>
    <col min="8966" max="8966" width="9.140625" style="1" customWidth="1"/>
    <col min="8967" max="8967" width="11.85546875" style="1" bestFit="1" customWidth="1"/>
    <col min="8968" max="9203" width="9.140625" style="1" customWidth="1"/>
    <col min="9204" max="9204" width="4.28515625" style="1" customWidth="1"/>
    <col min="9205" max="9205" width="20.85546875" style="1" customWidth="1"/>
    <col min="9206" max="9206" width="10.140625" style="1" customWidth="1"/>
    <col min="9207" max="9207" width="7.42578125" style="1" customWidth="1"/>
    <col min="9208" max="9208" width="34.28515625" style="1" customWidth="1"/>
    <col min="9209" max="9209" width="7" style="1" customWidth="1"/>
    <col min="9210" max="9210" width="1.85546875" style="1" customWidth="1"/>
    <col min="9211" max="9211" width="5.42578125" style="1"/>
    <col min="9212" max="9212" width="1.85546875" style="1" customWidth="1"/>
    <col min="9213" max="9216" width="5.42578125" style="1"/>
    <col min="9217" max="9217" width="3.140625" style="1" customWidth="1"/>
    <col min="9218" max="9218" width="28.85546875" style="1" customWidth="1"/>
    <col min="9219" max="9219" width="36.28515625" style="1" customWidth="1"/>
    <col min="9220" max="9220" width="19.85546875" style="1" customWidth="1"/>
    <col min="9221" max="9221" width="15.28515625" style="1" customWidth="1"/>
    <col min="9222" max="9222" width="9.140625" style="1" customWidth="1"/>
    <col min="9223" max="9223" width="11.85546875" style="1" bestFit="1" customWidth="1"/>
    <col min="9224" max="9459" width="9.140625" style="1" customWidth="1"/>
    <col min="9460" max="9460" width="4.28515625" style="1" customWidth="1"/>
    <col min="9461" max="9461" width="20.85546875" style="1" customWidth="1"/>
    <col min="9462" max="9462" width="10.140625" style="1" customWidth="1"/>
    <col min="9463" max="9463" width="7.42578125" style="1" customWidth="1"/>
    <col min="9464" max="9464" width="34.28515625" style="1" customWidth="1"/>
    <col min="9465" max="9465" width="7" style="1" customWidth="1"/>
    <col min="9466" max="9466" width="1.85546875" style="1" customWidth="1"/>
    <col min="9467" max="9467" width="5.42578125" style="1"/>
    <col min="9468" max="9468" width="1.85546875" style="1" customWidth="1"/>
    <col min="9469" max="9472" width="5.42578125" style="1"/>
    <col min="9473" max="9473" width="3.140625" style="1" customWidth="1"/>
    <col min="9474" max="9474" width="28.85546875" style="1" customWidth="1"/>
    <col min="9475" max="9475" width="36.28515625" style="1" customWidth="1"/>
    <col min="9476" max="9476" width="19.85546875" style="1" customWidth="1"/>
    <col min="9477" max="9477" width="15.28515625" style="1" customWidth="1"/>
    <col min="9478" max="9478" width="9.140625" style="1" customWidth="1"/>
    <col min="9479" max="9479" width="11.85546875" style="1" bestFit="1" customWidth="1"/>
    <col min="9480" max="9715" width="9.140625" style="1" customWidth="1"/>
    <col min="9716" max="9716" width="4.28515625" style="1" customWidth="1"/>
    <col min="9717" max="9717" width="20.85546875" style="1" customWidth="1"/>
    <col min="9718" max="9718" width="10.140625" style="1" customWidth="1"/>
    <col min="9719" max="9719" width="7.42578125" style="1" customWidth="1"/>
    <col min="9720" max="9720" width="34.28515625" style="1" customWidth="1"/>
    <col min="9721" max="9721" width="7" style="1" customWidth="1"/>
    <col min="9722" max="9722" width="1.85546875" style="1" customWidth="1"/>
    <col min="9723" max="9723" width="5.42578125" style="1"/>
    <col min="9724" max="9724" width="1.85546875" style="1" customWidth="1"/>
    <col min="9725" max="9728" width="5.42578125" style="1"/>
    <col min="9729" max="9729" width="3.140625" style="1" customWidth="1"/>
    <col min="9730" max="9730" width="28.85546875" style="1" customWidth="1"/>
    <col min="9731" max="9731" width="36.28515625" style="1" customWidth="1"/>
    <col min="9732" max="9732" width="19.85546875" style="1" customWidth="1"/>
    <col min="9733" max="9733" width="15.28515625" style="1" customWidth="1"/>
    <col min="9734" max="9734" width="9.140625" style="1" customWidth="1"/>
    <col min="9735" max="9735" width="11.85546875" style="1" bestFit="1" customWidth="1"/>
    <col min="9736" max="9971" width="9.140625" style="1" customWidth="1"/>
    <col min="9972" max="9972" width="4.28515625" style="1" customWidth="1"/>
    <col min="9973" max="9973" width="20.85546875" style="1" customWidth="1"/>
    <col min="9974" max="9974" width="10.140625" style="1" customWidth="1"/>
    <col min="9975" max="9975" width="7.42578125" style="1" customWidth="1"/>
    <col min="9976" max="9976" width="34.28515625" style="1" customWidth="1"/>
    <col min="9977" max="9977" width="7" style="1" customWidth="1"/>
    <col min="9978" max="9978" width="1.85546875" style="1" customWidth="1"/>
    <col min="9979" max="9979" width="5.42578125" style="1"/>
    <col min="9980" max="9980" width="1.85546875" style="1" customWidth="1"/>
    <col min="9981" max="9984" width="5.42578125" style="1"/>
    <col min="9985" max="9985" width="3.140625" style="1" customWidth="1"/>
    <col min="9986" max="9986" width="28.85546875" style="1" customWidth="1"/>
    <col min="9987" max="9987" width="36.28515625" style="1" customWidth="1"/>
    <col min="9988" max="9988" width="19.85546875" style="1" customWidth="1"/>
    <col min="9989" max="9989" width="15.28515625" style="1" customWidth="1"/>
    <col min="9990" max="9990" width="9.140625" style="1" customWidth="1"/>
    <col min="9991" max="9991" width="11.85546875" style="1" bestFit="1" customWidth="1"/>
    <col min="9992" max="10227" width="9.140625" style="1" customWidth="1"/>
    <col min="10228" max="10228" width="4.28515625" style="1" customWidth="1"/>
    <col min="10229" max="10229" width="20.85546875" style="1" customWidth="1"/>
    <col min="10230" max="10230" width="10.140625" style="1" customWidth="1"/>
    <col min="10231" max="10231" width="7.42578125" style="1" customWidth="1"/>
    <col min="10232" max="10232" width="34.28515625" style="1" customWidth="1"/>
    <col min="10233" max="10233" width="7" style="1" customWidth="1"/>
    <col min="10234" max="10234" width="1.85546875" style="1" customWidth="1"/>
    <col min="10235" max="10235" width="5.42578125" style="1"/>
    <col min="10236" max="10236" width="1.85546875" style="1" customWidth="1"/>
    <col min="10237" max="10240" width="5.42578125" style="1"/>
    <col min="10241" max="10241" width="3.140625" style="1" customWidth="1"/>
    <col min="10242" max="10242" width="28.85546875" style="1" customWidth="1"/>
    <col min="10243" max="10243" width="36.28515625" style="1" customWidth="1"/>
    <col min="10244" max="10244" width="19.85546875" style="1" customWidth="1"/>
    <col min="10245" max="10245" width="15.28515625" style="1" customWidth="1"/>
    <col min="10246" max="10246" width="9.140625" style="1" customWidth="1"/>
    <col min="10247" max="10247" width="11.85546875" style="1" bestFit="1" customWidth="1"/>
    <col min="10248" max="10483" width="9.140625" style="1" customWidth="1"/>
    <col min="10484" max="10484" width="4.28515625" style="1" customWidth="1"/>
    <col min="10485" max="10485" width="20.85546875" style="1" customWidth="1"/>
    <col min="10486" max="10486" width="10.140625" style="1" customWidth="1"/>
    <col min="10487" max="10487" width="7.42578125" style="1" customWidth="1"/>
    <col min="10488" max="10488" width="34.28515625" style="1" customWidth="1"/>
    <col min="10489" max="10489" width="7" style="1" customWidth="1"/>
    <col min="10490" max="10490" width="1.85546875" style="1" customWidth="1"/>
    <col min="10491" max="10491" width="5.42578125" style="1"/>
    <col min="10492" max="10492" width="1.85546875" style="1" customWidth="1"/>
    <col min="10493" max="10496" width="5.42578125" style="1"/>
    <col min="10497" max="10497" width="3.140625" style="1" customWidth="1"/>
    <col min="10498" max="10498" width="28.85546875" style="1" customWidth="1"/>
    <col min="10499" max="10499" width="36.28515625" style="1" customWidth="1"/>
    <col min="10500" max="10500" width="19.85546875" style="1" customWidth="1"/>
    <col min="10501" max="10501" width="15.28515625" style="1" customWidth="1"/>
    <col min="10502" max="10502" width="9.140625" style="1" customWidth="1"/>
    <col min="10503" max="10503" width="11.85546875" style="1" bestFit="1" customWidth="1"/>
    <col min="10504" max="10739" width="9.140625" style="1" customWidth="1"/>
    <col min="10740" max="10740" width="4.28515625" style="1" customWidth="1"/>
    <col min="10741" max="10741" width="20.85546875" style="1" customWidth="1"/>
    <col min="10742" max="10742" width="10.140625" style="1" customWidth="1"/>
    <col min="10743" max="10743" width="7.42578125" style="1" customWidth="1"/>
    <col min="10744" max="10744" width="34.28515625" style="1" customWidth="1"/>
    <col min="10745" max="10745" width="7" style="1" customWidth="1"/>
    <col min="10746" max="10746" width="1.85546875" style="1" customWidth="1"/>
    <col min="10747" max="10747" width="5.42578125" style="1"/>
    <col min="10748" max="10748" width="1.85546875" style="1" customWidth="1"/>
    <col min="10749" max="10752" width="5.42578125" style="1"/>
    <col min="10753" max="10753" width="3.140625" style="1" customWidth="1"/>
    <col min="10754" max="10754" width="28.85546875" style="1" customWidth="1"/>
    <col min="10755" max="10755" width="36.28515625" style="1" customWidth="1"/>
    <col min="10756" max="10756" width="19.85546875" style="1" customWidth="1"/>
    <col min="10757" max="10757" width="15.28515625" style="1" customWidth="1"/>
    <col min="10758" max="10758" width="9.140625" style="1" customWidth="1"/>
    <col min="10759" max="10759" width="11.85546875" style="1" bestFit="1" customWidth="1"/>
    <col min="10760" max="10995" width="9.140625" style="1" customWidth="1"/>
    <col min="10996" max="10996" width="4.28515625" style="1" customWidth="1"/>
    <col min="10997" max="10997" width="20.85546875" style="1" customWidth="1"/>
    <col min="10998" max="10998" width="10.140625" style="1" customWidth="1"/>
    <col min="10999" max="10999" width="7.42578125" style="1" customWidth="1"/>
    <col min="11000" max="11000" width="34.28515625" style="1" customWidth="1"/>
    <col min="11001" max="11001" width="7" style="1" customWidth="1"/>
    <col min="11002" max="11002" width="1.85546875" style="1" customWidth="1"/>
    <col min="11003" max="11003" width="5.42578125" style="1"/>
    <col min="11004" max="11004" width="1.85546875" style="1" customWidth="1"/>
    <col min="11005" max="11008" width="5.42578125" style="1"/>
    <col min="11009" max="11009" width="3.140625" style="1" customWidth="1"/>
    <col min="11010" max="11010" width="28.85546875" style="1" customWidth="1"/>
    <col min="11011" max="11011" width="36.28515625" style="1" customWidth="1"/>
    <col min="11012" max="11012" width="19.85546875" style="1" customWidth="1"/>
    <col min="11013" max="11013" width="15.28515625" style="1" customWidth="1"/>
    <col min="11014" max="11014" width="9.140625" style="1" customWidth="1"/>
    <col min="11015" max="11015" width="11.85546875" style="1" bestFit="1" customWidth="1"/>
    <col min="11016" max="11251" width="9.140625" style="1" customWidth="1"/>
    <col min="11252" max="11252" width="4.28515625" style="1" customWidth="1"/>
    <col min="11253" max="11253" width="20.85546875" style="1" customWidth="1"/>
    <col min="11254" max="11254" width="10.140625" style="1" customWidth="1"/>
    <col min="11255" max="11255" width="7.42578125" style="1" customWidth="1"/>
    <col min="11256" max="11256" width="34.28515625" style="1" customWidth="1"/>
    <col min="11257" max="11257" width="7" style="1" customWidth="1"/>
    <col min="11258" max="11258" width="1.85546875" style="1" customWidth="1"/>
    <col min="11259" max="11259" width="5.42578125" style="1"/>
    <col min="11260" max="11260" width="1.85546875" style="1" customWidth="1"/>
    <col min="11261" max="11264" width="5.42578125" style="1"/>
    <col min="11265" max="11265" width="3.140625" style="1" customWidth="1"/>
    <col min="11266" max="11266" width="28.85546875" style="1" customWidth="1"/>
    <col min="11267" max="11267" width="36.28515625" style="1" customWidth="1"/>
    <col min="11268" max="11268" width="19.85546875" style="1" customWidth="1"/>
    <col min="11269" max="11269" width="15.28515625" style="1" customWidth="1"/>
    <col min="11270" max="11270" width="9.140625" style="1" customWidth="1"/>
    <col min="11271" max="11271" width="11.85546875" style="1" bestFit="1" customWidth="1"/>
    <col min="11272" max="11507" width="9.140625" style="1" customWidth="1"/>
    <col min="11508" max="11508" width="4.28515625" style="1" customWidth="1"/>
    <col min="11509" max="11509" width="20.85546875" style="1" customWidth="1"/>
    <col min="11510" max="11510" width="10.140625" style="1" customWidth="1"/>
    <col min="11511" max="11511" width="7.42578125" style="1" customWidth="1"/>
    <col min="11512" max="11512" width="34.28515625" style="1" customWidth="1"/>
    <col min="11513" max="11513" width="7" style="1" customWidth="1"/>
    <col min="11514" max="11514" width="1.85546875" style="1" customWidth="1"/>
    <col min="11515" max="11515" width="5.42578125" style="1"/>
    <col min="11516" max="11516" width="1.85546875" style="1" customWidth="1"/>
    <col min="11517" max="11520" width="5.42578125" style="1"/>
    <col min="11521" max="11521" width="3.140625" style="1" customWidth="1"/>
    <col min="11522" max="11522" width="28.85546875" style="1" customWidth="1"/>
    <col min="11523" max="11523" width="36.28515625" style="1" customWidth="1"/>
    <col min="11524" max="11524" width="19.85546875" style="1" customWidth="1"/>
    <col min="11525" max="11525" width="15.28515625" style="1" customWidth="1"/>
    <col min="11526" max="11526" width="9.140625" style="1" customWidth="1"/>
    <col min="11527" max="11527" width="11.85546875" style="1" bestFit="1" customWidth="1"/>
    <col min="11528" max="11763" width="9.140625" style="1" customWidth="1"/>
    <col min="11764" max="11764" width="4.28515625" style="1" customWidth="1"/>
    <col min="11765" max="11765" width="20.85546875" style="1" customWidth="1"/>
    <col min="11766" max="11766" width="10.140625" style="1" customWidth="1"/>
    <col min="11767" max="11767" width="7.42578125" style="1" customWidth="1"/>
    <col min="11768" max="11768" width="34.28515625" style="1" customWidth="1"/>
    <col min="11769" max="11769" width="7" style="1" customWidth="1"/>
    <col min="11770" max="11770" width="1.85546875" style="1" customWidth="1"/>
    <col min="11771" max="11771" width="5.42578125" style="1"/>
    <col min="11772" max="11772" width="1.85546875" style="1" customWidth="1"/>
    <col min="11773" max="11776" width="5.42578125" style="1"/>
    <col min="11777" max="11777" width="3.140625" style="1" customWidth="1"/>
    <col min="11778" max="11778" width="28.85546875" style="1" customWidth="1"/>
    <col min="11779" max="11779" width="36.28515625" style="1" customWidth="1"/>
    <col min="11780" max="11780" width="19.85546875" style="1" customWidth="1"/>
    <col min="11781" max="11781" width="15.28515625" style="1" customWidth="1"/>
    <col min="11782" max="11782" width="9.140625" style="1" customWidth="1"/>
    <col min="11783" max="11783" width="11.85546875" style="1" bestFit="1" customWidth="1"/>
    <col min="11784" max="12019" width="9.140625" style="1" customWidth="1"/>
    <col min="12020" max="12020" width="4.28515625" style="1" customWidth="1"/>
    <col min="12021" max="12021" width="20.85546875" style="1" customWidth="1"/>
    <col min="12022" max="12022" width="10.140625" style="1" customWidth="1"/>
    <col min="12023" max="12023" width="7.42578125" style="1" customWidth="1"/>
    <col min="12024" max="12024" width="34.28515625" style="1" customWidth="1"/>
    <col min="12025" max="12025" width="7" style="1" customWidth="1"/>
    <col min="12026" max="12026" width="1.85546875" style="1" customWidth="1"/>
    <col min="12027" max="12027" width="5.42578125" style="1"/>
    <col min="12028" max="12028" width="1.85546875" style="1" customWidth="1"/>
    <col min="12029" max="12032" width="5.42578125" style="1"/>
    <col min="12033" max="12033" width="3.140625" style="1" customWidth="1"/>
    <col min="12034" max="12034" width="28.85546875" style="1" customWidth="1"/>
    <col min="12035" max="12035" width="36.28515625" style="1" customWidth="1"/>
    <col min="12036" max="12036" width="19.85546875" style="1" customWidth="1"/>
    <col min="12037" max="12037" width="15.28515625" style="1" customWidth="1"/>
    <col min="12038" max="12038" width="9.140625" style="1" customWidth="1"/>
    <col min="12039" max="12039" width="11.85546875" style="1" bestFit="1" customWidth="1"/>
    <col min="12040" max="12275" width="9.140625" style="1" customWidth="1"/>
    <col min="12276" max="12276" width="4.28515625" style="1" customWidth="1"/>
    <col min="12277" max="12277" width="20.85546875" style="1" customWidth="1"/>
    <col min="12278" max="12278" width="10.140625" style="1" customWidth="1"/>
    <col min="12279" max="12279" width="7.42578125" style="1" customWidth="1"/>
    <col min="12280" max="12280" width="34.28515625" style="1" customWidth="1"/>
    <col min="12281" max="12281" width="7" style="1" customWidth="1"/>
    <col min="12282" max="12282" width="1.85546875" style="1" customWidth="1"/>
    <col min="12283" max="12283" width="5.42578125" style="1"/>
    <col min="12284" max="12284" width="1.85546875" style="1" customWidth="1"/>
    <col min="12285" max="12288" width="5.42578125" style="1"/>
    <col min="12289" max="12289" width="3.140625" style="1" customWidth="1"/>
    <col min="12290" max="12290" width="28.85546875" style="1" customWidth="1"/>
    <col min="12291" max="12291" width="36.28515625" style="1" customWidth="1"/>
    <col min="12292" max="12292" width="19.85546875" style="1" customWidth="1"/>
    <col min="12293" max="12293" width="15.28515625" style="1" customWidth="1"/>
    <col min="12294" max="12294" width="9.140625" style="1" customWidth="1"/>
    <col min="12295" max="12295" width="11.85546875" style="1" bestFit="1" customWidth="1"/>
    <col min="12296" max="12531" width="9.140625" style="1" customWidth="1"/>
    <col min="12532" max="12532" width="4.28515625" style="1" customWidth="1"/>
    <col min="12533" max="12533" width="20.85546875" style="1" customWidth="1"/>
    <col min="12534" max="12534" width="10.140625" style="1" customWidth="1"/>
    <col min="12535" max="12535" width="7.42578125" style="1" customWidth="1"/>
    <col min="12536" max="12536" width="34.28515625" style="1" customWidth="1"/>
    <col min="12537" max="12537" width="7" style="1" customWidth="1"/>
    <col min="12538" max="12538" width="1.85546875" style="1" customWidth="1"/>
    <col min="12539" max="12539" width="5.42578125" style="1"/>
    <col min="12540" max="12540" width="1.85546875" style="1" customWidth="1"/>
    <col min="12541" max="12544" width="5.42578125" style="1"/>
    <col min="12545" max="12545" width="3.140625" style="1" customWidth="1"/>
    <col min="12546" max="12546" width="28.85546875" style="1" customWidth="1"/>
    <col min="12547" max="12547" width="36.28515625" style="1" customWidth="1"/>
    <col min="12548" max="12548" width="19.85546875" style="1" customWidth="1"/>
    <col min="12549" max="12549" width="15.28515625" style="1" customWidth="1"/>
    <col min="12550" max="12550" width="9.140625" style="1" customWidth="1"/>
    <col min="12551" max="12551" width="11.85546875" style="1" bestFit="1" customWidth="1"/>
    <col min="12552" max="12787" width="9.140625" style="1" customWidth="1"/>
    <col min="12788" max="12788" width="4.28515625" style="1" customWidth="1"/>
    <col min="12789" max="12789" width="20.85546875" style="1" customWidth="1"/>
    <col min="12790" max="12790" width="10.140625" style="1" customWidth="1"/>
    <col min="12791" max="12791" width="7.42578125" style="1" customWidth="1"/>
    <col min="12792" max="12792" width="34.28515625" style="1" customWidth="1"/>
    <col min="12793" max="12793" width="7" style="1" customWidth="1"/>
    <col min="12794" max="12794" width="1.85546875" style="1" customWidth="1"/>
    <col min="12795" max="12795" width="5.42578125" style="1"/>
    <col min="12796" max="12796" width="1.85546875" style="1" customWidth="1"/>
    <col min="12797" max="12800" width="5.42578125" style="1"/>
    <col min="12801" max="12801" width="3.140625" style="1" customWidth="1"/>
    <col min="12802" max="12802" width="28.85546875" style="1" customWidth="1"/>
    <col min="12803" max="12803" width="36.28515625" style="1" customWidth="1"/>
    <col min="12804" max="12804" width="19.85546875" style="1" customWidth="1"/>
    <col min="12805" max="12805" width="15.28515625" style="1" customWidth="1"/>
    <col min="12806" max="12806" width="9.140625" style="1" customWidth="1"/>
    <col min="12807" max="12807" width="11.85546875" style="1" bestFit="1" customWidth="1"/>
    <col min="12808" max="13043" width="9.140625" style="1" customWidth="1"/>
    <col min="13044" max="13044" width="4.28515625" style="1" customWidth="1"/>
    <col min="13045" max="13045" width="20.85546875" style="1" customWidth="1"/>
    <col min="13046" max="13046" width="10.140625" style="1" customWidth="1"/>
    <col min="13047" max="13047" width="7.42578125" style="1" customWidth="1"/>
    <col min="13048" max="13048" width="34.28515625" style="1" customWidth="1"/>
    <col min="13049" max="13049" width="7" style="1" customWidth="1"/>
    <col min="13050" max="13050" width="1.85546875" style="1" customWidth="1"/>
    <col min="13051" max="13051" width="5.42578125" style="1"/>
    <col min="13052" max="13052" width="1.85546875" style="1" customWidth="1"/>
    <col min="13053" max="13056" width="5.42578125" style="1"/>
    <col min="13057" max="13057" width="3.140625" style="1" customWidth="1"/>
    <col min="13058" max="13058" width="28.85546875" style="1" customWidth="1"/>
    <col min="13059" max="13059" width="36.28515625" style="1" customWidth="1"/>
    <col min="13060" max="13060" width="19.85546875" style="1" customWidth="1"/>
    <col min="13061" max="13061" width="15.28515625" style="1" customWidth="1"/>
    <col min="13062" max="13062" width="9.140625" style="1" customWidth="1"/>
    <col min="13063" max="13063" width="11.85546875" style="1" bestFit="1" customWidth="1"/>
    <col min="13064" max="13299" width="9.140625" style="1" customWidth="1"/>
    <col min="13300" max="13300" width="4.28515625" style="1" customWidth="1"/>
    <col min="13301" max="13301" width="20.85546875" style="1" customWidth="1"/>
    <col min="13302" max="13302" width="10.140625" style="1" customWidth="1"/>
    <col min="13303" max="13303" width="7.42578125" style="1" customWidth="1"/>
    <col min="13304" max="13304" width="34.28515625" style="1" customWidth="1"/>
    <col min="13305" max="13305" width="7" style="1" customWidth="1"/>
    <col min="13306" max="13306" width="1.85546875" style="1" customWidth="1"/>
    <col min="13307" max="13307" width="5.42578125" style="1"/>
    <col min="13308" max="13308" width="1.85546875" style="1" customWidth="1"/>
    <col min="13309" max="13312" width="5.42578125" style="1"/>
    <col min="13313" max="13313" width="3.140625" style="1" customWidth="1"/>
    <col min="13314" max="13314" width="28.85546875" style="1" customWidth="1"/>
    <col min="13315" max="13315" width="36.28515625" style="1" customWidth="1"/>
    <col min="13316" max="13316" width="19.85546875" style="1" customWidth="1"/>
    <col min="13317" max="13317" width="15.28515625" style="1" customWidth="1"/>
    <col min="13318" max="13318" width="9.140625" style="1" customWidth="1"/>
    <col min="13319" max="13319" width="11.85546875" style="1" bestFit="1" customWidth="1"/>
    <col min="13320" max="13555" width="9.140625" style="1" customWidth="1"/>
    <col min="13556" max="13556" width="4.28515625" style="1" customWidth="1"/>
    <col min="13557" max="13557" width="20.85546875" style="1" customWidth="1"/>
    <col min="13558" max="13558" width="10.140625" style="1" customWidth="1"/>
    <col min="13559" max="13559" width="7.42578125" style="1" customWidth="1"/>
    <col min="13560" max="13560" width="34.28515625" style="1" customWidth="1"/>
    <col min="13561" max="13561" width="7" style="1" customWidth="1"/>
    <col min="13562" max="13562" width="1.85546875" style="1" customWidth="1"/>
    <col min="13563" max="13563" width="5.42578125" style="1"/>
    <col min="13564" max="13564" width="1.85546875" style="1" customWidth="1"/>
    <col min="13565" max="13568" width="5.42578125" style="1"/>
    <col min="13569" max="13569" width="3.140625" style="1" customWidth="1"/>
    <col min="13570" max="13570" width="28.85546875" style="1" customWidth="1"/>
    <col min="13571" max="13571" width="36.28515625" style="1" customWidth="1"/>
    <col min="13572" max="13572" width="19.85546875" style="1" customWidth="1"/>
    <col min="13573" max="13573" width="15.28515625" style="1" customWidth="1"/>
    <col min="13574" max="13574" width="9.140625" style="1" customWidth="1"/>
    <col min="13575" max="13575" width="11.85546875" style="1" bestFit="1" customWidth="1"/>
    <col min="13576" max="13811" width="9.140625" style="1" customWidth="1"/>
    <col min="13812" max="13812" width="4.28515625" style="1" customWidth="1"/>
    <col min="13813" max="13813" width="20.85546875" style="1" customWidth="1"/>
    <col min="13814" max="13814" width="10.140625" style="1" customWidth="1"/>
    <col min="13815" max="13815" width="7.42578125" style="1" customWidth="1"/>
    <col min="13816" max="13816" width="34.28515625" style="1" customWidth="1"/>
    <col min="13817" max="13817" width="7" style="1" customWidth="1"/>
    <col min="13818" max="13818" width="1.85546875" style="1" customWidth="1"/>
    <col min="13819" max="13819" width="5.42578125" style="1"/>
    <col min="13820" max="13820" width="1.85546875" style="1" customWidth="1"/>
    <col min="13821" max="13824" width="5.42578125" style="1"/>
    <col min="13825" max="13825" width="3.140625" style="1" customWidth="1"/>
    <col min="13826" max="13826" width="28.85546875" style="1" customWidth="1"/>
    <col min="13827" max="13827" width="36.28515625" style="1" customWidth="1"/>
    <col min="13828" max="13828" width="19.85546875" style="1" customWidth="1"/>
    <col min="13829" max="13829" width="15.28515625" style="1" customWidth="1"/>
    <col min="13830" max="13830" width="9.140625" style="1" customWidth="1"/>
    <col min="13831" max="13831" width="11.85546875" style="1" bestFit="1" customWidth="1"/>
    <col min="13832" max="14067" width="9.140625" style="1" customWidth="1"/>
    <col min="14068" max="14068" width="4.28515625" style="1" customWidth="1"/>
    <col min="14069" max="14069" width="20.85546875" style="1" customWidth="1"/>
    <col min="14070" max="14070" width="10.140625" style="1" customWidth="1"/>
    <col min="14071" max="14071" width="7.42578125" style="1" customWidth="1"/>
    <col min="14072" max="14072" width="34.28515625" style="1" customWidth="1"/>
    <col min="14073" max="14073" width="7" style="1" customWidth="1"/>
    <col min="14074" max="14074" width="1.85546875" style="1" customWidth="1"/>
    <col min="14075" max="14075" width="5.42578125" style="1"/>
    <col min="14076" max="14076" width="1.85546875" style="1" customWidth="1"/>
    <col min="14077" max="14080" width="5.42578125" style="1"/>
    <col min="14081" max="14081" width="3.140625" style="1" customWidth="1"/>
    <col min="14082" max="14082" width="28.85546875" style="1" customWidth="1"/>
    <col min="14083" max="14083" width="36.28515625" style="1" customWidth="1"/>
    <col min="14084" max="14084" width="19.85546875" style="1" customWidth="1"/>
    <col min="14085" max="14085" width="15.28515625" style="1" customWidth="1"/>
    <col min="14086" max="14086" width="9.140625" style="1" customWidth="1"/>
    <col min="14087" max="14087" width="11.85546875" style="1" bestFit="1" customWidth="1"/>
    <col min="14088" max="14323" width="9.140625" style="1" customWidth="1"/>
    <col min="14324" max="14324" width="4.28515625" style="1" customWidth="1"/>
    <col min="14325" max="14325" width="20.85546875" style="1" customWidth="1"/>
    <col min="14326" max="14326" width="10.140625" style="1" customWidth="1"/>
    <col min="14327" max="14327" width="7.42578125" style="1" customWidth="1"/>
    <col min="14328" max="14328" width="34.28515625" style="1" customWidth="1"/>
    <col min="14329" max="14329" width="7" style="1" customWidth="1"/>
    <col min="14330" max="14330" width="1.85546875" style="1" customWidth="1"/>
    <col min="14331" max="14331" width="5.42578125" style="1"/>
    <col min="14332" max="14332" width="1.85546875" style="1" customWidth="1"/>
    <col min="14333" max="14336" width="5.42578125" style="1"/>
    <col min="14337" max="14337" width="3.140625" style="1" customWidth="1"/>
    <col min="14338" max="14338" width="28.85546875" style="1" customWidth="1"/>
    <col min="14339" max="14339" width="36.28515625" style="1" customWidth="1"/>
    <col min="14340" max="14340" width="19.85546875" style="1" customWidth="1"/>
    <col min="14341" max="14341" width="15.28515625" style="1" customWidth="1"/>
    <col min="14342" max="14342" width="9.140625" style="1" customWidth="1"/>
    <col min="14343" max="14343" width="11.85546875" style="1" bestFit="1" customWidth="1"/>
    <col min="14344" max="14579" width="9.140625" style="1" customWidth="1"/>
    <col min="14580" max="14580" width="4.28515625" style="1" customWidth="1"/>
    <col min="14581" max="14581" width="20.85546875" style="1" customWidth="1"/>
    <col min="14582" max="14582" width="10.140625" style="1" customWidth="1"/>
    <col min="14583" max="14583" width="7.42578125" style="1" customWidth="1"/>
    <col min="14584" max="14584" width="34.28515625" style="1" customWidth="1"/>
    <col min="14585" max="14585" width="7" style="1" customWidth="1"/>
    <col min="14586" max="14586" width="1.85546875" style="1" customWidth="1"/>
    <col min="14587" max="14587" width="5.42578125" style="1"/>
    <col min="14588" max="14588" width="1.85546875" style="1" customWidth="1"/>
    <col min="14589" max="14592" width="5.42578125" style="1"/>
    <col min="14593" max="14593" width="3.140625" style="1" customWidth="1"/>
    <col min="14594" max="14594" width="28.85546875" style="1" customWidth="1"/>
    <col min="14595" max="14595" width="36.28515625" style="1" customWidth="1"/>
    <col min="14596" max="14596" width="19.85546875" style="1" customWidth="1"/>
    <col min="14597" max="14597" width="15.28515625" style="1" customWidth="1"/>
    <col min="14598" max="14598" width="9.140625" style="1" customWidth="1"/>
    <col min="14599" max="14599" width="11.85546875" style="1" bestFit="1" customWidth="1"/>
    <col min="14600" max="14835" width="9.140625" style="1" customWidth="1"/>
    <col min="14836" max="14836" width="4.28515625" style="1" customWidth="1"/>
    <col min="14837" max="14837" width="20.85546875" style="1" customWidth="1"/>
    <col min="14838" max="14838" width="10.140625" style="1" customWidth="1"/>
    <col min="14839" max="14839" width="7.42578125" style="1" customWidth="1"/>
    <col min="14840" max="14840" width="34.28515625" style="1" customWidth="1"/>
    <col min="14841" max="14841" width="7" style="1" customWidth="1"/>
    <col min="14842" max="14842" width="1.85546875" style="1" customWidth="1"/>
    <col min="14843" max="14843" width="5.42578125" style="1"/>
    <col min="14844" max="14844" width="1.85546875" style="1" customWidth="1"/>
    <col min="14845" max="14848" width="5.42578125" style="1"/>
    <col min="14849" max="14849" width="3.140625" style="1" customWidth="1"/>
    <col min="14850" max="14850" width="28.85546875" style="1" customWidth="1"/>
    <col min="14851" max="14851" width="36.28515625" style="1" customWidth="1"/>
    <col min="14852" max="14852" width="19.85546875" style="1" customWidth="1"/>
    <col min="14853" max="14853" width="15.28515625" style="1" customWidth="1"/>
    <col min="14854" max="14854" width="9.140625" style="1" customWidth="1"/>
    <col min="14855" max="14855" width="11.85546875" style="1" bestFit="1" customWidth="1"/>
    <col min="14856" max="15091" width="9.140625" style="1" customWidth="1"/>
    <col min="15092" max="15092" width="4.28515625" style="1" customWidth="1"/>
    <col min="15093" max="15093" width="20.85546875" style="1" customWidth="1"/>
    <col min="15094" max="15094" width="10.140625" style="1" customWidth="1"/>
    <col min="15095" max="15095" width="7.42578125" style="1" customWidth="1"/>
    <col min="15096" max="15096" width="34.28515625" style="1" customWidth="1"/>
    <col min="15097" max="15097" width="7" style="1" customWidth="1"/>
    <col min="15098" max="15098" width="1.85546875" style="1" customWidth="1"/>
    <col min="15099" max="15099" width="5.42578125" style="1"/>
    <col min="15100" max="15100" width="1.85546875" style="1" customWidth="1"/>
    <col min="15101" max="15104" width="5.42578125" style="1"/>
    <col min="15105" max="15105" width="3.140625" style="1" customWidth="1"/>
    <col min="15106" max="15106" width="28.85546875" style="1" customWidth="1"/>
    <col min="15107" max="15107" width="36.28515625" style="1" customWidth="1"/>
    <col min="15108" max="15108" width="19.85546875" style="1" customWidth="1"/>
    <col min="15109" max="15109" width="15.28515625" style="1" customWidth="1"/>
    <col min="15110" max="15110" width="9.140625" style="1" customWidth="1"/>
    <col min="15111" max="15111" width="11.85546875" style="1" bestFit="1" customWidth="1"/>
    <col min="15112" max="15347" width="9.140625" style="1" customWidth="1"/>
    <col min="15348" max="15348" width="4.28515625" style="1" customWidth="1"/>
    <col min="15349" max="15349" width="20.85546875" style="1" customWidth="1"/>
    <col min="15350" max="15350" width="10.140625" style="1" customWidth="1"/>
    <col min="15351" max="15351" width="7.42578125" style="1" customWidth="1"/>
    <col min="15352" max="15352" width="34.28515625" style="1" customWidth="1"/>
    <col min="15353" max="15353" width="7" style="1" customWidth="1"/>
    <col min="15354" max="15354" width="1.85546875" style="1" customWidth="1"/>
    <col min="15355" max="15355" width="5.42578125" style="1"/>
    <col min="15356" max="15356" width="1.85546875" style="1" customWidth="1"/>
    <col min="15357" max="15360" width="5.42578125" style="1"/>
    <col min="15361" max="15361" width="3.140625" style="1" customWidth="1"/>
    <col min="15362" max="15362" width="28.85546875" style="1" customWidth="1"/>
    <col min="15363" max="15363" width="36.28515625" style="1" customWidth="1"/>
    <col min="15364" max="15364" width="19.85546875" style="1" customWidth="1"/>
    <col min="15365" max="15365" width="15.28515625" style="1" customWidth="1"/>
    <col min="15366" max="15366" width="9.140625" style="1" customWidth="1"/>
    <col min="15367" max="15367" width="11.85546875" style="1" bestFit="1" customWidth="1"/>
    <col min="15368" max="15603" width="9.140625" style="1" customWidth="1"/>
    <col min="15604" max="15604" width="4.28515625" style="1" customWidth="1"/>
    <col min="15605" max="15605" width="20.85546875" style="1" customWidth="1"/>
    <col min="15606" max="15606" width="10.140625" style="1" customWidth="1"/>
    <col min="15607" max="15607" width="7.42578125" style="1" customWidth="1"/>
    <col min="15608" max="15608" width="34.28515625" style="1" customWidth="1"/>
    <col min="15609" max="15609" width="7" style="1" customWidth="1"/>
    <col min="15610" max="15610" width="1.85546875" style="1" customWidth="1"/>
    <col min="15611" max="15611" width="5.42578125" style="1"/>
    <col min="15612" max="15612" width="1.85546875" style="1" customWidth="1"/>
    <col min="15613" max="15616" width="5.42578125" style="1"/>
    <col min="15617" max="15617" width="3.140625" style="1" customWidth="1"/>
    <col min="15618" max="15618" width="28.85546875" style="1" customWidth="1"/>
    <col min="15619" max="15619" width="36.28515625" style="1" customWidth="1"/>
    <col min="15620" max="15620" width="19.85546875" style="1" customWidth="1"/>
    <col min="15621" max="15621" width="15.28515625" style="1" customWidth="1"/>
    <col min="15622" max="15622" width="9.140625" style="1" customWidth="1"/>
    <col min="15623" max="15623" width="11.85546875" style="1" bestFit="1" customWidth="1"/>
    <col min="15624" max="15859" width="9.140625" style="1" customWidth="1"/>
    <col min="15860" max="15860" width="4.28515625" style="1" customWidth="1"/>
    <col min="15861" max="15861" width="20.85546875" style="1" customWidth="1"/>
    <col min="15862" max="15862" width="10.140625" style="1" customWidth="1"/>
    <col min="15863" max="15863" width="7.42578125" style="1" customWidth="1"/>
    <col min="15864" max="15864" width="34.28515625" style="1" customWidth="1"/>
    <col min="15865" max="15865" width="7" style="1" customWidth="1"/>
    <col min="15866" max="15866" width="1.85546875" style="1" customWidth="1"/>
    <col min="15867" max="15867" width="5.42578125" style="1"/>
    <col min="15868" max="15868" width="1.85546875" style="1" customWidth="1"/>
    <col min="15869" max="15872" width="5.42578125" style="1"/>
    <col min="15873" max="15873" width="3.140625" style="1" customWidth="1"/>
    <col min="15874" max="15874" width="28.85546875" style="1" customWidth="1"/>
    <col min="15875" max="15875" width="36.28515625" style="1" customWidth="1"/>
    <col min="15876" max="15876" width="19.85546875" style="1" customWidth="1"/>
    <col min="15877" max="15877" width="15.28515625" style="1" customWidth="1"/>
    <col min="15878" max="15878" width="9.140625" style="1" customWidth="1"/>
    <col min="15879" max="15879" width="11.85546875" style="1" bestFit="1" customWidth="1"/>
    <col min="15880" max="16115" width="9.140625" style="1" customWidth="1"/>
    <col min="16116" max="16116" width="4.28515625" style="1" customWidth="1"/>
    <col min="16117" max="16117" width="20.85546875" style="1" customWidth="1"/>
    <col min="16118" max="16118" width="10.140625" style="1" customWidth="1"/>
    <col min="16119" max="16119" width="7.42578125" style="1" customWidth="1"/>
    <col min="16120" max="16120" width="34.28515625" style="1" customWidth="1"/>
    <col min="16121" max="16121" width="7" style="1" customWidth="1"/>
    <col min="16122" max="16122" width="1.85546875" style="1" customWidth="1"/>
    <col min="16123" max="16123" width="5.42578125" style="1"/>
    <col min="16124" max="16124" width="1.85546875" style="1" customWidth="1"/>
    <col min="16125" max="16128" width="5.42578125" style="1"/>
    <col min="16129" max="16129" width="3.140625" style="1" customWidth="1"/>
    <col min="16130" max="16130" width="28.85546875" style="1" customWidth="1"/>
    <col min="16131" max="16131" width="36.28515625" style="1" customWidth="1"/>
    <col min="16132" max="16132" width="19.85546875" style="1" customWidth="1"/>
    <col min="16133" max="16133" width="15.28515625" style="1" customWidth="1"/>
    <col min="16134" max="16134" width="9.140625" style="1" customWidth="1"/>
    <col min="16135" max="16135" width="11.85546875" style="1" bestFit="1" customWidth="1"/>
    <col min="16136" max="16371" width="9.140625" style="1" customWidth="1"/>
    <col min="16372" max="16372" width="4.28515625" style="1" customWidth="1"/>
    <col min="16373" max="16373" width="20.85546875" style="1" customWidth="1"/>
    <col min="16374" max="16374" width="10.140625" style="1" customWidth="1"/>
    <col min="16375" max="16375" width="7.42578125" style="1" customWidth="1"/>
    <col min="16376" max="16376" width="34.28515625" style="1" customWidth="1"/>
    <col min="16377" max="16377" width="7" style="1" customWidth="1"/>
    <col min="16378" max="16378" width="1.85546875" style="1" customWidth="1"/>
    <col min="16379" max="16379" width="5.42578125" style="1"/>
    <col min="16380" max="16380" width="1.85546875" style="1" customWidth="1"/>
    <col min="16381" max="16384" width="5.42578125" style="1"/>
  </cols>
  <sheetData>
    <row r="1" spans="1:6" ht="37.5" customHeight="1" x14ac:dyDescent="0.2">
      <c r="A1" s="168" t="s">
        <v>11</v>
      </c>
      <c r="B1" s="168"/>
      <c r="C1" s="168"/>
      <c r="D1" s="168"/>
      <c r="E1" s="168"/>
    </row>
    <row r="2" spans="1:6" ht="31.5" customHeight="1" x14ac:dyDescent="0.2">
      <c r="A2" s="169" t="s">
        <v>12</v>
      </c>
      <c r="B2" s="169"/>
      <c r="C2" s="170" t="s">
        <v>21</v>
      </c>
      <c r="D2" s="170"/>
      <c r="E2" s="170"/>
      <c r="F2" s="15"/>
    </row>
    <row r="3" spans="1:6" ht="39" customHeight="1" thickBot="1" x14ac:dyDescent="0.25">
      <c r="A3" s="169" t="s">
        <v>0</v>
      </c>
      <c r="B3" s="169"/>
      <c r="C3" s="170" t="s">
        <v>1</v>
      </c>
      <c r="D3" s="170"/>
      <c r="E3" s="170"/>
    </row>
    <row r="4" spans="1:6" ht="44.25" thickBot="1" x14ac:dyDescent="0.25">
      <c r="A4" s="2" t="s">
        <v>2</v>
      </c>
      <c r="B4" s="3" t="s">
        <v>13</v>
      </c>
      <c r="C4" s="4" t="s">
        <v>3</v>
      </c>
      <c r="D4" s="3" t="s">
        <v>4</v>
      </c>
      <c r="E4" s="134" t="s">
        <v>14</v>
      </c>
    </row>
    <row r="5" spans="1:6" x14ac:dyDescent="0.2">
      <c r="A5" s="171" t="s">
        <v>5</v>
      </c>
      <c r="B5" s="172"/>
      <c r="C5" s="172"/>
      <c r="D5" s="172"/>
      <c r="E5" s="173"/>
    </row>
    <row r="6" spans="1:6" ht="108" customHeight="1" x14ac:dyDescent="0.2">
      <c r="A6" s="5">
        <v>1</v>
      </c>
      <c r="B6" s="6" t="s">
        <v>28</v>
      </c>
      <c r="C6" s="30" t="s">
        <v>27</v>
      </c>
      <c r="D6" s="60" t="s">
        <v>29</v>
      </c>
      <c r="E6" s="71">
        <f>ROUND(6426*5*1.3,2)</f>
        <v>41769</v>
      </c>
    </row>
    <row r="7" spans="1:6" ht="94.5" customHeight="1" x14ac:dyDescent="0.2">
      <c r="A7" s="60">
        <v>2</v>
      </c>
      <c r="B7" s="6" t="s">
        <v>23</v>
      </c>
      <c r="C7" s="30" t="s">
        <v>24</v>
      </c>
      <c r="D7" s="7" t="s">
        <v>25</v>
      </c>
      <c r="E7" s="71">
        <f>ROUND(1723*30,2)</f>
        <v>51690</v>
      </c>
    </row>
    <row r="8" spans="1:6" ht="80.25" customHeight="1" x14ac:dyDescent="0.2">
      <c r="A8" s="5">
        <v>3</v>
      </c>
      <c r="B8" s="6" t="s">
        <v>190</v>
      </c>
      <c r="C8" s="30" t="s">
        <v>188</v>
      </c>
      <c r="D8" s="7" t="s">
        <v>189</v>
      </c>
      <c r="E8" s="71">
        <f>ROUND(327*30,2)</f>
        <v>9810</v>
      </c>
    </row>
    <row r="9" spans="1:6" ht="110.25" customHeight="1" x14ac:dyDescent="0.2">
      <c r="A9" s="60">
        <v>4</v>
      </c>
      <c r="B9" s="6" t="s">
        <v>191</v>
      </c>
      <c r="C9" s="30" t="s">
        <v>192</v>
      </c>
      <c r="D9" s="7" t="s">
        <v>193</v>
      </c>
      <c r="E9" s="71">
        <f>ROUND(81*700*0.4,2)</f>
        <v>22680</v>
      </c>
    </row>
    <row r="10" spans="1:6" x14ac:dyDescent="0.2">
      <c r="A10" s="160" t="s">
        <v>6</v>
      </c>
      <c r="B10" s="161"/>
      <c r="C10" s="161"/>
      <c r="D10" s="174"/>
      <c r="E10" s="72">
        <f>SUM(E6:E9)</f>
        <v>125949</v>
      </c>
    </row>
    <row r="11" spans="1:6" x14ac:dyDescent="0.2">
      <c r="A11" s="175" t="s">
        <v>15</v>
      </c>
      <c r="B11" s="176"/>
      <c r="C11" s="176"/>
      <c r="D11" s="176"/>
      <c r="E11" s="177"/>
    </row>
    <row r="12" spans="1:6" ht="145.5" customHeight="1" x14ac:dyDescent="0.2">
      <c r="A12" s="135">
        <v>5</v>
      </c>
      <c r="B12" s="6" t="s">
        <v>28</v>
      </c>
      <c r="C12" s="30" t="s">
        <v>22</v>
      </c>
      <c r="D12" s="60" t="s">
        <v>30</v>
      </c>
      <c r="E12" s="71">
        <f>ROUND(2538*5*1.2*1.3,2)</f>
        <v>19796.400000000001</v>
      </c>
    </row>
    <row r="13" spans="1:6" ht="114.75" x14ac:dyDescent="0.2">
      <c r="A13" s="135">
        <v>6</v>
      </c>
      <c r="B13" s="6" t="s">
        <v>23</v>
      </c>
      <c r="C13" s="30" t="s">
        <v>16</v>
      </c>
      <c r="D13" s="7" t="s">
        <v>26</v>
      </c>
      <c r="E13" s="71">
        <f>ROUND(418*30*1.2,2)</f>
        <v>15048</v>
      </c>
    </row>
    <row r="14" spans="1:6" ht="51" x14ac:dyDescent="0.2">
      <c r="A14" s="135">
        <v>7</v>
      </c>
      <c r="B14" s="136" t="s">
        <v>31</v>
      </c>
      <c r="C14" s="137" t="s">
        <v>17</v>
      </c>
      <c r="D14" s="138" t="s">
        <v>32</v>
      </c>
      <c r="E14" s="139">
        <f>ROUND(480*5,2)</f>
        <v>2400</v>
      </c>
    </row>
    <row r="15" spans="1:6" x14ac:dyDescent="0.2">
      <c r="A15" s="178" t="s">
        <v>18</v>
      </c>
      <c r="B15" s="179"/>
      <c r="C15" s="179"/>
      <c r="D15" s="180"/>
      <c r="E15" s="140">
        <f>SUM(E12:E14)</f>
        <v>37244.400000000001</v>
      </c>
    </row>
    <row r="16" spans="1:6" x14ac:dyDescent="0.2">
      <c r="A16" s="175" t="s">
        <v>19</v>
      </c>
      <c r="B16" s="181"/>
      <c r="C16" s="181"/>
      <c r="D16" s="181"/>
      <c r="E16" s="182"/>
    </row>
    <row r="17" spans="1:254" ht="51" x14ac:dyDescent="0.2">
      <c r="A17" s="135">
        <v>8</v>
      </c>
      <c r="B17" s="28" t="s">
        <v>33</v>
      </c>
      <c r="C17" s="137" t="s">
        <v>34</v>
      </c>
      <c r="D17" s="141">
        <v>7.4999999999999997E-2</v>
      </c>
      <c r="E17" s="142">
        <f>ROUND(D17*E10,2)</f>
        <v>9446.18</v>
      </c>
    </row>
    <row r="18" spans="1:254" ht="89.25" x14ac:dyDescent="0.2">
      <c r="A18" s="135">
        <v>9</v>
      </c>
      <c r="B18" s="34" t="s">
        <v>7</v>
      </c>
      <c r="C18" s="34" t="s">
        <v>194</v>
      </c>
      <c r="D18" s="7" t="s">
        <v>35</v>
      </c>
      <c r="E18" s="142">
        <f>ROUND(6%*1.5*(E10+E17),2)</f>
        <v>12185.57</v>
      </c>
    </row>
    <row r="19" spans="1:254" x14ac:dyDescent="0.2">
      <c r="A19" s="160" t="s">
        <v>20</v>
      </c>
      <c r="B19" s="161"/>
      <c r="C19" s="161"/>
      <c r="D19" s="161"/>
      <c r="E19" s="143">
        <f>SUM(E17:E18)</f>
        <v>21631.75</v>
      </c>
    </row>
    <row r="20" spans="1:254" x14ac:dyDescent="0.2">
      <c r="A20" s="162" t="s">
        <v>10</v>
      </c>
      <c r="B20" s="163"/>
      <c r="C20" s="163"/>
      <c r="D20" s="164"/>
      <c r="E20" s="140">
        <f>E10+E15+E19</f>
        <v>184825.15</v>
      </c>
    </row>
    <row r="21" spans="1:254" ht="27" customHeight="1" x14ac:dyDescent="0.2">
      <c r="A21" s="165" t="s">
        <v>201</v>
      </c>
      <c r="B21" s="166"/>
      <c r="C21" s="167"/>
      <c r="D21" s="23">
        <v>5.46</v>
      </c>
      <c r="E21" s="140">
        <f>ROUND(E20*D21,2)</f>
        <v>1009145.32</v>
      </c>
    </row>
    <row r="22" spans="1:254" ht="15" x14ac:dyDescent="0.25">
      <c r="B22"/>
      <c r="C22"/>
      <c r="D22"/>
      <c r="E22"/>
      <c r="F22"/>
      <c r="G22"/>
    </row>
    <row r="23" spans="1:254" s="48" customFormat="1" ht="15" x14ac:dyDescent="0.25">
      <c r="A23" s="45"/>
      <c r="B23"/>
      <c r="C23"/>
      <c r="D23"/>
      <c r="E23"/>
      <c r="F23"/>
      <c r="G23"/>
      <c r="H23" s="47"/>
      <c r="I23" s="47"/>
      <c r="IT23" s="47"/>
    </row>
    <row r="24" spans="1:254" s="50" customFormat="1" ht="15" x14ac:dyDescent="0.25">
      <c r="A24" s="49"/>
      <c r="B24"/>
      <c r="C24"/>
      <c r="D24"/>
      <c r="E24"/>
      <c r="F24"/>
      <c r="G24"/>
    </row>
    <row r="25" spans="1:254" s="50" customFormat="1" ht="15" x14ac:dyDescent="0.25">
      <c r="A25" s="49"/>
      <c r="B25"/>
      <c r="C25"/>
      <c r="D25"/>
      <c r="E25"/>
      <c r="F25"/>
      <c r="G25"/>
    </row>
    <row r="26" spans="1:254" s="48" customFormat="1" ht="15" x14ac:dyDescent="0.25">
      <c r="A26" s="45"/>
      <c r="B26"/>
      <c r="C26"/>
      <c r="D26"/>
      <c r="E26"/>
      <c r="F26"/>
      <c r="G26"/>
      <c r="H26" s="47"/>
      <c r="I26" s="47"/>
      <c r="IT26" s="47"/>
    </row>
    <row r="27" spans="1:254" ht="15" x14ac:dyDescent="0.25">
      <c r="A27" s="40"/>
      <c r="B27"/>
      <c r="C27"/>
      <c r="D27"/>
      <c r="E27"/>
      <c r="F27"/>
      <c r="G27"/>
      <c r="H27" s="40"/>
      <c r="I27" s="40"/>
      <c r="J27" s="40"/>
    </row>
    <row r="28" spans="1:254" ht="15" x14ac:dyDescent="0.25">
      <c r="A28" s="40"/>
      <c r="B28"/>
      <c r="C28"/>
      <c r="D28"/>
      <c r="E28"/>
      <c r="F28"/>
      <c r="G28"/>
      <c r="H28" s="40"/>
      <c r="I28" s="40"/>
      <c r="J28" s="40"/>
    </row>
    <row r="29" spans="1:254" ht="15" x14ac:dyDescent="0.25">
      <c r="B29"/>
      <c r="C29"/>
      <c r="D29"/>
      <c r="E29"/>
      <c r="F29"/>
      <c r="G29"/>
    </row>
    <row r="30" spans="1:254" ht="15" x14ac:dyDescent="0.25">
      <c r="B30"/>
      <c r="C30"/>
      <c r="D30"/>
      <c r="E30"/>
      <c r="F30"/>
      <c r="G30"/>
    </row>
    <row r="31" spans="1:254" ht="15" x14ac:dyDescent="0.25">
      <c r="B31"/>
      <c r="C31"/>
      <c r="D31"/>
      <c r="E31"/>
      <c r="F31"/>
      <c r="G31"/>
    </row>
    <row r="32" spans="1:254" ht="15" x14ac:dyDescent="0.25">
      <c r="B32"/>
      <c r="C32"/>
      <c r="D32"/>
      <c r="E32"/>
      <c r="F32"/>
      <c r="G32"/>
    </row>
    <row r="33" spans="2:7" ht="15" x14ac:dyDescent="0.25">
      <c r="B33"/>
      <c r="C33"/>
      <c r="D33"/>
      <c r="E33"/>
      <c r="F33"/>
      <c r="G33"/>
    </row>
    <row r="34" spans="2:7" ht="15" x14ac:dyDescent="0.25">
      <c r="B34"/>
      <c r="C34"/>
      <c r="D34"/>
      <c r="E34"/>
      <c r="F34"/>
      <c r="G34"/>
    </row>
    <row r="35" spans="2:7" ht="15" x14ac:dyDescent="0.25">
      <c r="B35"/>
      <c r="C35"/>
      <c r="D35"/>
      <c r="E35"/>
      <c r="F35"/>
      <c r="G35"/>
    </row>
    <row r="36" spans="2:7" ht="15" x14ac:dyDescent="0.25">
      <c r="B36"/>
      <c r="C36"/>
      <c r="D36"/>
      <c r="E36"/>
      <c r="F36"/>
      <c r="G36"/>
    </row>
    <row r="37" spans="2:7" ht="15" x14ac:dyDescent="0.25">
      <c r="B37"/>
      <c r="C37"/>
      <c r="D37"/>
      <c r="E37"/>
      <c r="F37"/>
      <c r="G37"/>
    </row>
  </sheetData>
  <mergeCells count="13">
    <mergeCell ref="A19:D19"/>
    <mergeCell ref="A20:D20"/>
    <mergeCell ref="A21:C21"/>
    <mergeCell ref="A1:E1"/>
    <mergeCell ref="A2:B2"/>
    <mergeCell ref="C2:E2"/>
    <mergeCell ref="A3:B3"/>
    <mergeCell ref="C3:E3"/>
    <mergeCell ref="A5:E5"/>
    <mergeCell ref="A10:D10"/>
    <mergeCell ref="A11:E11"/>
    <mergeCell ref="A15:D15"/>
    <mergeCell ref="A16:E16"/>
  </mergeCells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2423F-F553-47D0-B405-557E79915970}">
  <dimension ref="A1:IT54"/>
  <sheetViews>
    <sheetView view="pageBreakPreview" topLeftCell="A44" zoomScale="60" zoomScaleNormal="100" workbookViewId="0">
      <selection activeCell="B66" sqref="B66"/>
    </sheetView>
  </sheetViews>
  <sheetFormatPr defaultRowHeight="12.75" x14ac:dyDescent="0.2"/>
  <cols>
    <col min="1" max="1" width="4.140625" style="1" customWidth="1"/>
    <col min="2" max="2" width="33.42578125" style="1" customWidth="1"/>
    <col min="3" max="3" width="38.28515625" style="1" customWidth="1"/>
    <col min="4" max="4" width="17.85546875" style="1" customWidth="1"/>
    <col min="5" max="5" width="11.140625" style="53" customWidth="1"/>
    <col min="6" max="6" width="54" style="1" customWidth="1"/>
    <col min="7" max="7" width="69.42578125" style="1" customWidth="1"/>
    <col min="8" max="8" width="48.140625" style="1" customWidth="1"/>
    <col min="9" max="9" width="11.85546875" style="1" bestFit="1" customWidth="1"/>
    <col min="10" max="256" width="9.140625" style="1"/>
    <col min="257" max="257" width="4.140625" style="1" customWidth="1"/>
    <col min="258" max="258" width="33.42578125" style="1" customWidth="1"/>
    <col min="259" max="259" width="38.28515625" style="1" customWidth="1"/>
    <col min="260" max="260" width="17.85546875" style="1" customWidth="1"/>
    <col min="261" max="261" width="10.42578125" style="1" customWidth="1"/>
    <col min="262" max="262" width="9.140625" style="1"/>
    <col min="263" max="263" width="69.42578125" style="1" customWidth="1"/>
    <col min="264" max="264" width="48.140625" style="1" customWidth="1"/>
    <col min="265" max="265" width="11.85546875" style="1" bestFit="1" customWidth="1"/>
    <col min="266" max="512" width="9.140625" style="1"/>
    <col min="513" max="513" width="4.140625" style="1" customWidth="1"/>
    <col min="514" max="514" width="33.42578125" style="1" customWidth="1"/>
    <col min="515" max="515" width="38.28515625" style="1" customWidth="1"/>
    <col min="516" max="516" width="17.85546875" style="1" customWidth="1"/>
    <col min="517" max="517" width="10.42578125" style="1" customWidth="1"/>
    <col min="518" max="518" width="9.140625" style="1"/>
    <col min="519" max="519" width="69.42578125" style="1" customWidth="1"/>
    <col min="520" max="520" width="48.140625" style="1" customWidth="1"/>
    <col min="521" max="521" width="11.85546875" style="1" bestFit="1" customWidth="1"/>
    <col min="522" max="768" width="9.140625" style="1"/>
    <col min="769" max="769" width="4.140625" style="1" customWidth="1"/>
    <col min="770" max="770" width="33.42578125" style="1" customWidth="1"/>
    <col min="771" max="771" width="38.28515625" style="1" customWidth="1"/>
    <col min="772" max="772" width="17.85546875" style="1" customWidth="1"/>
    <col min="773" max="773" width="10.42578125" style="1" customWidth="1"/>
    <col min="774" max="774" width="9.140625" style="1"/>
    <col min="775" max="775" width="69.42578125" style="1" customWidth="1"/>
    <col min="776" max="776" width="48.140625" style="1" customWidth="1"/>
    <col min="777" max="777" width="11.85546875" style="1" bestFit="1" customWidth="1"/>
    <col min="778" max="1024" width="9.140625" style="1"/>
    <col min="1025" max="1025" width="4.140625" style="1" customWidth="1"/>
    <col min="1026" max="1026" width="33.42578125" style="1" customWidth="1"/>
    <col min="1027" max="1027" width="38.28515625" style="1" customWidth="1"/>
    <col min="1028" max="1028" width="17.85546875" style="1" customWidth="1"/>
    <col min="1029" max="1029" width="10.42578125" style="1" customWidth="1"/>
    <col min="1030" max="1030" width="9.140625" style="1"/>
    <col min="1031" max="1031" width="69.42578125" style="1" customWidth="1"/>
    <col min="1032" max="1032" width="48.140625" style="1" customWidth="1"/>
    <col min="1033" max="1033" width="11.85546875" style="1" bestFit="1" customWidth="1"/>
    <col min="1034" max="1280" width="9.140625" style="1"/>
    <col min="1281" max="1281" width="4.140625" style="1" customWidth="1"/>
    <col min="1282" max="1282" width="33.42578125" style="1" customWidth="1"/>
    <col min="1283" max="1283" width="38.28515625" style="1" customWidth="1"/>
    <col min="1284" max="1284" width="17.85546875" style="1" customWidth="1"/>
    <col min="1285" max="1285" width="10.42578125" style="1" customWidth="1"/>
    <col min="1286" max="1286" width="9.140625" style="1"/>
    <col min="1287" max="1287" width="69.42578125" style="1" customWidth="1"/>
    <col min="1288" max="1288" width="48.140625" style="1" customWidth="1"/>
    <col min="1289" max="1289" width="11.85546875" style="1" bestFit="1" customWidth="1"/>
    <col min="1290" max="1536" width="9.140625" style="1"/>
    <col min="1537" max="1537" width="4.140625" style="1" customWidth="1"/>
    <col min="1538" max="1538" width="33.42578125" style="1" customWidth="1"/>
    <col min="1539" max="1539" width="38.28515625" style="1" customWidth="1"/>
    <col min="1540" max="1540" width="17.85546875" style="1" customWidth="1"/>
    <col min="1541" max="1541" width="10.42578125" style="1" customWidth="1"/>
    <col min="1542" max="1542" width="9.140625" style="1"/>
    <col min="1543" max="1543" width="69.42578125" style="1" customWidth="1"/>
    <col min="1544" max="1544" width="48.140625" style="1" customWidth="1"/>
    <col min="1545" max="1545" width="11.85546875" style="1" bestFit="1" customWidth="1"/>
    <col min="1546" max="1792" width="9.140625" style="1"/>
    <col min="1793" max="1793" width="4.140625" style="1" customWidth="1"/>
    <col min="1794" max="1794" width="33.42578125" style="1" customWidth="1"/>
    <col min="1795" max="1795" width="38.28515625" style="1" customWidth="1"/>
    <col min="1796" max="1796" width="17.85546875" style="1" customWidth="1"/>
    <col min="1797" max="1797" width="10.42578125" style="1" customWidth="1"/>
    <col min="1798" max="1798" width="9.140625" style="1"/>
    <col min="1799" max="1799" width="69.42578125" style="1" customWidth="1"/>
    <col min="1800" max="1800" width="48.140625" style="1" customWidth="1"/>
    <col min="1801" max="1801" width="11.85546875" style="1" bestFit="1" customWidth="1"/>
    <col min="1802" max="2048" width="9.140625" style="1"/>
    <col min="2049" max="2049" width="4.140625" style="1" customWidth="1"/>
    <col min="2050" max="2050" width="33.42578125" style="1" customWidth="1"/>
    <col min="2051" max="2051" width="38.28515625" style="1" customWidth="1"/>
    <col min="2052" max="2052" width="17.85546875" style="1" customWidth="1"/>
    <col min="2053" max="2053" width="10.42578125" style="1" customWidth="1"/>
    <col min="2054" max="2054" width="9.140625" style="1"/>
    <col min="2055" max="2055" width="69.42578125" style="1" customWidth="1"/>
    <col min="2056" max="2056" width="48.140625" style="1" customWidth="1"/>
    <col min="2057" max="2057" width="11.85546875" style="1" bestFit="1" customWidth="1"/>
    <col min="2058" max="2304" width="9.140625" style="1"/>
    <col min="2305" max="2305" width="4.140625" style="1" customWidth="1"/>
    <col min="2306" max="2306" width="33.42578125" style="1" customWidth="1"/>
    <col min="2307" max="2307" width="38.28515625" style="1" customWidth="1"/>
    <col min="2308" max="2308" width="17.85546875" style="1" customWidth="1"/>
    <col min="2309" max="2309" width="10.42578125" style="1" customWidth="1"/>
    <col min="2310" max="2310" width="9.140625" style="1"/>
    <col min="2311" max="2311" width="69.42578125" style="1" customWidth="1"/>
    <col min="2312" max="2312" width="48.140625" style="1" customWidth="1"/>
    <col min="2313" max="2313" width="11.85546875" style="1" bestFit="1" customWidth="1"/>
    <col min="2314" max="2560" width="9.140625" style="1"/>
    <col min="2561" max="2561" width="4.140625" style="1" customWidth="1"/>
    <col min="2562" max="2562" width="33.42578125" style="1" customWidth="1"/>
    <col min="2563" max="2563" width="38.28515625" style="1" customWidth="1"/>
    <col min="2564" max="2564" width="17.85546875" style="1" customWidth="1"/>
    <col min="2565" max="2565" width="10.42578125" style="1" customWidth="1"/>
    <col min="2566" max="2566" width="9.140625" style="1"/>
    <col min="2567" max="2567" width="69.42578125" style="1" customWidth="1"/>
    <col min="2568" max="2568" width="48.140625" style="1" customWidth="1"/>
    <col min="2569" max="2569" width="11.85546875" style="1" bestFit="1" customWidth="1"/>
    <col min="2570" max="2816" width="9.140625" style="1"/>
    <col min="2817" max="2817" width="4.140625" style="1" customWidth="1"/>
    <col min="2818" max="2818" width="33.42578125" style="1" customWidth="1"/>
    <col min="2819" max="2819" width="38.28515625" style="1" customWidth="1"/>
    <col min="2820" max="2820" width="17.85546875" style="1" customWidth="1"/>
    <col min="2821" max="2821" width="10.42578125" style="1" customWidth="1"/>
    <col min="2822" max="2822" width="9.140625" style="1"/>
    <col min="2823" max="2823" width="69.42578125" style="1" customWidth="1"/>
    <col min="2824" max="2824" width="48.140625" style="1" customWidth="1"/>
    <col min="2825" max="2825" width="11.85546875" style="1" bestFit="1" customWidth="1"/>
    <col min="2826" max="3072" width="9.140625" style="1"/>
    <col min="3073" max="3073" width="4.140625" style="1" customWidth="1"/>
    <col min="3074" max="3074" width="33.42578125" style="1" customWidth="1"/>
    <col min="3075" max="3075" width="38.28515625" style="1" customWidth="1"/>
    <col min="3076" max="3076" width="17.85546875" style="1" customWidth="1"/>
    <col min="3077" max="3077" width="10.42578125" style="1" customWidth="1"/>
    <col min="3078" max="3078" width="9.140625" style="1"/>
    <col min="3079" max="3079" width="69.42578125" style="1" customWidth="1"/>
    <col min="3080" max="3080" width="48.140625" style="1" customWidth="1"/>
    <col min="3081" max="3081" width="11.85546875" style="1" bestFit="1" customWidth="1"/>
    <col min="3082" max="3328" width="9.140625" style="1"/>
    <col min="3329" max="3329" width="4.140625" style="1" customWidth="1"/>
    <col min="3330" max="3330" width="33.42578125" style="1" customWidth="1"/>
    <col min="3331" max="3331" width="38.28515625" style="1" customWidth="1"/>
    <col min="3332" max="3332" width="17.85546875" style="1" customWidth="1"/>
    <col min="3333" max="3333" width="10.42578125" style="1" customWidth="1"/>
    <col min="3334" max="3334" width="9.140625" style="1"/>
    <col min="3335" max="3335" width="69.42578125" style="1" customWidth="1"/>
    <col min="3336" max="3336" width="48.140625" style="1" customWidth="1"/>
    <col min="3337" max="3337" width="11.85546875" style="1" bestFit="1" customWidth="1"/>
    <col min="3338" max="3584" width="9.140625" style="1"/>
    <col min="3585" max="3585" width="4.140625" style="1" customWidth="1"/>
    <col min="3586" max="3586" width="33.42578125" style="1" customWidth="1"/>
    <col min="3587" max="3587" width="38.28515625" style="1" customWidth="1"/>
    <col min="3588" max="3588" width="17.85546875" style="1" customWidth="1"/>
    <col min="3589" max="3589" width="10.42578125" style="1" customWidth="1"/>
    <col min="3590" max="3590" width="9.140625" style="1"/>
    <col min="3591" max="3591" width="69.42578125" style="1" customWidth="1"/>
    <col min="3592" max="3592" width="48.140625" style="1" customWidth="1"/>
    <col min="3593" max="3593" width="11.85546875" style="1" bestFit="1" customWidth="1"/>
    <col min="3594" max="3840" width="9.140625" style="1"/>
    <col min="3841" max="3841" width="4.140625" style="1" customWidth="1"/>
    <col min="3842" max="3842" width="33.42578125" style="1" customWidth="1"/>
    <col min="3843" max="3843" width="38.28515625" style="1" customWidth="1"/>
    <col min="3844" max="3844" width="17.85546875" style="1" customWidth="1"/>
    <col min="3845" max="3845" width="10.42578125" style="1" customWidth="1"/>
    <col min="3846" max="3846" width="9.140625" style="1"/>
    <col min="3847" max="3847" width="69.42578125" style="1" customWidth="1"/>
    <col min="3848" max="3848" width="48.140625" style="1" customWidth="1"/>
    <col min="3849" max="3849" width="11.85546875" style="1" bestFit="1" customWidth="1"/>
    <col min="3850" max="4096" width="9.140625" style="1"/>
    <col min="4097" max="4097" width="4.140625" style="1" customWidth="1"/>
    <col min="4098" max="4098" width="33.42578125" style="1" customWidth="1"/>
    <col min="4099" max="4099" width="38.28515625" style="1" customWidth="1"/>
    <col min="4100" max="4100" width="17.85546875" style="1" customWidth="1"/>
    <col min="4101" max="4101" width="10.42578125" style="1" customWidth="1"/>
    <col min="4102" max="4102" width="9.140625" style="1"/>
    <col min="4103" max="4103" width="69.42578125" style="1" customWidth="1"/>
    <col min="4104" max="4104" width="48.140625" style="1" customWidth="1"/>
    <col min="4105" max="4105" width="11.85546875" style="1" bestFit="1" customWidth="1"/>
    <col min="4106" max="4352" width="9.140625" style="1"/>
    <col min="4353" max="4353" width="4.140625" style="1" customWidth="1"/>
    <col min="4354" max="4354" width="33.42578125" style="1" customWidth="1"/>
    <col min="4355" max="4355" width="38.28515625" style="1" customWidth="1"/>
    <col min="4356" max="4356" width="17.85546875" style="1" customWidth="1"/>
    <col min="4357" max="4357" width="10.42578125" style="1" customWidth="1"/>
    <col min="4358" max="4358" width="9.140625" style="1"/>
    <col min="4359" max="4359" width="69.42578125" style="1" customWidth="1"/>
    <col min="4360" max="4360" width="48.140625" style="1" customWidth="1"/>
    <col min="4361" max="4361" width="11.85546875" style="1" bestFit="1" customWidth="1"/>
    <col min="4362" max="4608" width="9.140625" style="1"/>
    <col min="4609" max="4609" width="4.140625" style="1" customWidth="1"/>
    <col min="4610" max="4610" width="33.42578125" style="1" customWidth="1"/>
    <col min="4611" max="4611" width="38.28515625" style="1" customWidth="1"/>
    <col min="4612" max="4612" width="17.85546875" style="1" customWidth="1"/>
    <col min="4613" max="4613" width="10.42578125" style="1" customWidth="1"/>
    <col min="4614" max="4614" width="9.140625" style="1"/>
    <col min="4615" max="4615" width="69.42578125" style="1" customWidth="1"/>
    <col min="4616" max="4616" width="48.140625" style="1" customWidth="1"/>
    <col min="4617" max="4617" width="11.85546875" style="1" bestFit="1" customWidth="1"/>
    <col min="4618" max="4864" width="9.140625" style="1"/>
    <col min="4865" max="4865" width="4.140625" style="1" customWidth="1"/>
    <col min="4866" max="4866" width="33.42578125" style="1" customWidth="1"/>
    <col min="4867" max="4867" width="38.28515625" style="1" customWidth="1"/>
    <col min="4868" max="4868" width="17.85546875" style="1" customWidth="1"/>
    <col min="4869" max="4869" width="10.42578125" style="1" customWidth="1"/>
    <col min="4870" max="4870" width="9.140625" style="1"/>
    <col min="4871" max="4871" width="69.42578125" style="1" customWidth="1"/>
    <col min="4872" max="4872" width="48.140625" style="1" customWidth="1"/>
    <col min="4873" max="4873" width="11.85546875" style="1" bestFit="1" customWidth="1"/>
    <col min="4874" max="5120" width="9.140625" style="1"/>
    <col min="5121" max="5121" width="4.140625" style="1" customWidth="1"/>
    <col min="5122" max="5122" width="33.42578125" style="1" customWidth="1"/>
    <col min="5123" max="5123" width="38.28515625" style="1" customWidth="1"/>
    <col min="5124" max="5124" width="17.85546875" style="1" customWidth="1"/>
    <col min="5125" max="5125" width="10.42578125" style="1" customWidth="1"/>
    <col min="5126" max="5126" width="9.140625" style="1"/>
    <col min="5127" max="5127" width="69.42578125" style="1" customWidth="1"/>
    <col min="5128" max="5128" width="48.140625" style="1" customWidth="1"/>
    <col min="5129" max="5129" width="11.85546875" style="1" bestFit="1" customWidth="1"/>
    <col min="5130" max="5376" width="9.140625" style="1"/>
    <col min="5377" max="5377" width="4.140625" style="1" customWidth="1"/>
    <col min="5378" max="5378" width="33.42578125" style="1" customWidth="1"/>
    <col min="5379" max="5379" width="38.28515625" style="1" customWidth="1"/>
    <col min="5380" max="5380" width="17.85546875" style="1" customWidth="1"/>
    <col min="5381" max="5381" width="10.42578125" style="1" customWidth="1"/>
    <col min="5382" max="5382" width="9.140625" style="1"/>
    <col min="5383" max="5383" width="69.42578125" style="1" customWidth="1"/>
    <col min="5384" max="5384" width="48.140625" style="1" customWidth="1"/>
    <col min="5385" max="5385" width="11.85546875" style="1" bestFit="1" customWidth="1"/>
    <col min="5386" max="5632" width="9.140625" style="1"/>
    <col min="5633" max="5633" width="4.140625" style="1" customWidth="1"/>
    <col min="5634" max="5634" width="33.42578125" style="1" customWidth="1"/>
    <col min="5635" max="5635" width="38.28515625" style="1" customWidth="1"/>
    <col min="5636" max="5636" width="17.85546875" style="1" customWidth="1"/>
    <col min="5637" max="5637" width="10.42578125" style="1" customWidth="1"/>
    <col min="5638" max="5638" width="9.140625" style="1"/>
    <col min="5639" max="5639" width="69.42578125" style="1" customWidth="1"/>
    <col min="5640" max="5640" width="48.140625" style="1" customWidth="1"/>
    <col min="5641" max="5641" width="11.85546875" style="1" bestFit="1" customWidth="1"/>
    <col min="5642" max="5888" width="9.140625" style="1"/>
    <col min="5889" max="5889" width="4.140625" style="1" customWidth="1"/>
    <col min="5890" max="5890" width="33.42578125" style="1" customWidth="1"/>
    <col min="5891" max="5891" width="38.28515625" style="1" customWidth="1"/>
    <col min="5892" max="5892" width="17.85546875" style="1" customWidth="1"/>
    <col min="5893" max="5893" width="10.42578125" style="1" customWidth="1"/>
    <col min="5894" max="5894" width="9.140625" style="1"/>
    <col min="5895" max="5895" width="69.42578125" style="1" customWidth="1"/>
    <col min="5896" max="5896" width="48.140625" style="1" customWidth="1"/>
    <col min="5897" max="5897" width="11.85546875" style="1" bestFit="1" customWidth="1"/>
    <col min="5898" max="6144" width="9.140625" style="1"/>
    <col min="6145" max="6145" width="4.140625" style="1" customWidth="1"/>
    <col min="6146" max="6146" width="33.42578125" style="1" customWidth="1"/>
    <col min="6147" max="6147" width="38.28515625" style="1" customWidth="1"/>
    <col min="6148" max="6148" width="17.85546875" style="1" customWidth="1"/>
    <col min="6149" max="6149" width="10.42578125" style="1" customWidth="1"/>
    <col min="6150" max="6150" width="9.140625" style="1"/>
    <col min="6151" max="6151" width="69.42578125" style="1" customWidth="1"/>
    <col min="6152" max="6152" width="48.140625" style="1" customWidth="1"/>
    <col min="6153" max="6153" width="11.85546875" style="1" bestFit="1" customWidth="1"/>
    <col min="6154" max="6400" width="9.140625" style="1"/>
    <col min="6401" max="6401" width="4.140625" style="1" customWidth="1"/>
    <col min="6402" max="6402" width="33.42578125" style="1" customWidth="1"/>
    <col min="6403" max="6403" width="38.28515625" style="1" customWidth="1"/>
    <col min="6404" max="6404" width="17.85546875" style="1" customWidth="1"/>
    <col min="6405" max="6405" width="10.42578125" style="1" customWidth="1"/>
    <col min="6406" max="6406" width="9.140625" style="1"/>
    <col min="6407" max="6407" width="69.42578125" style="1" customWidth="1"/>
    <col min="6408" max="6408" width="48.140625" style="1" customWidth="1"/>
    <col min="6409" max="6409" width="11.85546875" style="1" bestFit="1" customWidth="1"/>
    <col min="6410" max="6656" width="9.140625" style="1"/>
    <col min="6657" max="6657" width="4.140625" style="1" customWidth="1"/>
    <col min="6658" max="6658" width="33.42578125" style="1" customWidth="1"/>
    <col min="6659" max="6659" width="38.28515625" style="1" customWidth="1"/>
    <col min="6660" max="6660" width="17.85546875" style="1" customWidth="1"/>
    <col min="6661" max="6661" width="10.42578125" style="1" customWidth="1"/>
    <col min="6662" max="6662" width="9.140625" style="1"/>
    <col min="6663" max="6663" width="69.42578125" style="1" customWidth="1"/>
    <col min="6664" max="6664" width="48.140625" style="1" customWidth="1"/>
    <col min="6665" max="6665" width="11.85546875" style="1" bestFit="1" customWidth="1"/>
    <col min="6666" max="6912" width="9.140625" style="1"/>
    <col min="6913" max="6913" width="4.140625" style="1" customWidth="1"/>
    <col min="6914" max="6914" width="33.42578125" style="1" customWidth="1"/>
    <col min="6915" max="6915" width="38.28515625" style="1" customWidth="1"/>
    <col min="6916" max="6916" width="17.85546875" style="1" customWidth="1"/>
    <col min="6917" max="6917" width="10.42578125" style="1" customWidth="1"/>
    <col min="6918" max="6918" width="9.140625" style="1"/>
    <col min="6919" max="6919" width="69.42578125" style="1" customWidth="1"/>
    <col min="6920" max="6920" width="48.140625" style="1" customWidth="1"/>
    <col min="6921" max="6921" width="11.85546875" style="1" bestFit="1" customWidth="1"/>
    <col min="6922" max="7168" width="9.140625" style="1"/>
    <col min="7169" max="7169" width="4.140625" style="1" customWidth="1"/>
    <col min="7170" max="7170" width="33.42578125" style="1" customWidth="1"/>
    <col min="7171" max="7171" width="38.28515625" style="1" customWidth="1"/>
    <col min="7172" max="7172" width="17.85546875" style="1" customWidth="1"/>
    <col min="7173" max="7173" width="10.42578125" style="1" customWidth="1"/>
    <col min="7174" max="7174" width="9.140625" style="1"/>
    <col min="7175" max="7175" width="69.42578125" style="1" customWidth="1"/>
    <col min="7176" max="7176" width="48.140625" style="1" customWidth="1"/>
    <col min="7177" max="7177" width="11.85546875" style="1" bestFit="1" customWidth="1"/>
    <col min="7178" max="7424" width="9.140625" style="1"/>
    <col min="7425" max="7425" width="4.140625" style="1" customWidth="1"/>
    <col min="7426" max="7426" width="33.42578125" style="1" customWidth="1"/>
    <col min="7427" max="7427" width="38.28515625" style="1" customWidth="1"/>
    <col min="7428" max="7428" width="17.85546875" style="1" customWidth="1"/>
    <col min="7429" max="7429" width="10.42578125" style="1" customWidth="1"/>
    <col min="7430" max="7430" width="9.140625" style="1"/>
    <col min="7431" max="7431" width="69.42578125" style="1" customWidth="1"/>
    <col min="7432" max="7432" width="48.140625" style="1" customWidth="1"/>
    <col min="7433" max="7433" width="11.85546875" style="1" bestFit="1" customWidth="1"/>
    <col min="7434" max="7680" width="9.140625" style="1"/>
    <col min="7681" max="7681" width="4.140625" style="1" customWidth="1"/>
    <col min="7682" max="7682" width="33.42578125" style="1" customWidth="1"/>
    <col min="7683" max="7683" width="38.28515625" style="1" customWidth="1"/>
    <col min="7684" max="7684" width="17.85546875" style="1" customWidth="1"/>
    <col min="7685" max="7685" width="10.42578125" style="1" customWidth="1"/>
    <col min="7686" max="7686" width="9.140625" style="1"/>
    <col min="7687" max="7687" width="69.42578125" style="1" customWidth="1"/>
    <col min="7688" max="7688" width="48.140625" style="1" customWidth="1"/>
    <col min="7689" max="7689" width="11.85546875" style="1" bestFit="1" customWidth="1"/>
    <col min="7690" max="7936" width="9.140625" style="1"/>
    <col min="7937" max="7937" width="4.140625" style="1" customWidth="1"/>
    <col min="7938" max="7938" width="33.42578125" style="1" customWidth="1"/>
    <col min="7939" max="7939" width="38.28515625" style="1" customWidth="1"/>
    <col min="7940" max="7940" width="17.85546875" style="1" customWidth="1"/>
    <col min="7941" max="7941" width="10.42578125" style="1" customWidth="1"/>
    <col min="7942" max="7942" width="9.140625" style="1"/>
    <col min="7943" max="7943" width="69.42578125" style="1" customWidth="1"/>
    <col min="7944" max="7944" width="48.140625" style="1" customWidth="1"/>
    <col min="7945" max="7945" width="11.85546875" style="1" bestFit="1" customWidth="1"/>
    <col min="7946" max="8192" width="9.140625" style="1"/>
    <col min="8193" max="8193" width="4.140625" style="1" customWidth="1"/>
    <col min="8194" max="8194" width="33.42578125" style="1" customWidth="1"/>
    <col min="8195" max="8195" width="38.28515625" style="1" customWidth="1"/>
    <col min="8196" max="8196" width="17.85546875" style="1" customWidth="1"/>
    <col min="8197" max="8197" width="10.42578125" style="1" customWidth="1"/>
    <col min="8198" max="8198" width="9.140625" style="1"/>
    <col min="8199" max="8199" width="69.42578125" style="1" customWidth="1"/>
    <col min="8200" max="8200" width="48.140625" style="1" customWidth="1"/>
    <col min="8201" max="8201" width="11.85546875" style="1" bestFit="1" customWidth="1"/>
    <col min="8202" max="8448" width="9.140625" style="1"/>
    <col min="8449" max="8449" width="4.140625" style="1" customWidth="1"/>
    <col min="8450" max="8450" width="33.42578125" style="1" customWidth="1"/>
    <col min="8451" max="8451" width="38.28515625" style="1" customWidth="1"/>
    <col min="8452" max="8452" width="17.85546875" style="1" customWidth="1"/>
    <col min="8453" max="8453" width="10.42578125" style="1" customWidth="1"/>
    <col min="8454" max="8454" width="9.140625" style="1"/>
    <col min="8455" max="8455" width="69.42578125" style="1" customWidth="1"/>
    <col min="8456" max="8456" width="48.140625" style="1" customWidth="1"/>
    <col min="8457" max="8457" width="11.85546875" style="1" bestFit="1" customWidth="1"/>
    <col min="8458" max="8704" width="9.140625" style="1"/>
    <col min="8705" max="8705" width="4.140625" style="1" customWidth="1"/>
    <col min="8706" max="8706" width="33.42578125" style="1" customWidth="1"/>
    <col min="8707" max="8707" width="38.28515625" style="1" customWidth="1"/>
    <col min="8708" max="8708" width="17.85546875" style="1" customWidth="1"/>
    <col min="8709" max="8709" width="10.42578125" style="1" customWidth="1"/>
    <col min="8710" max="8710" width="9.140625" style="1"/>
    <col min="8711" max="8711" width="69.42578125" style="1" customWidth="1"/>
    <col min="8712" max="8712" width="48.140625" style="1" customWidth="1"/>
    <col min="8713" max="8713" width="11.85546875" style="1" bestFit="1" customWidth="1"/>
    <col min="8714" max="8960" width="9.140625" style="1"/>
    <col min="8961" max="8961" width="4.140625" style="1" customWidth="1"/>
    <col min="8962" max="8962" width="33.42578125" style="1" customWidth="1"/>
    <col min="8963" max="8963" width="38.28515625" style="1" customWidth="1"/>
    <col min="8964" max="8964" width="17.85546875" style="1" customWidth="1"/>
    <col min="8965" max="8965" width="10.42578125" style="1" customWidth="1"/>
    <col min="8966" max="8966" width="9.140625" style="1"/>
    <col min="8967" max="8967" width="69.42578125" style="1" customWidth="1"/>
    <col min="8968" max="8968" width="48.140625" style="1" customWidth="1"/>
    <col min="8969" max="8969" width="11.85546875" style="1" bestFit="1" customWidth="1"/>
    <col min="8970" max="9216" width="9.140625" style="1"/>
    <col min="9217" max="9217" width="4.140625" style="1" customWidth="1"/>
    <col min="9218" max="9218" width="33.42578125" style="1" customWidth="1"/>
    <col min="9219" max="9219" width="38.28515625" style="1" customWidth="1"/>
    <col min="9220" max="9220" width="17.85546875" style="1" customWidth="1"/>
    <col min="9221" max="9221" width="10.42578125" style="1" customWidth="1"/>
    <col min="9222" max="9222" width="9.140625" style="1"/>
    <col min="9223" max="9223" width="69.42578125" style="1" customWidth="1"/>
    <col min="9224" max="9224" width="48.140625" style="1" customWidth="1"/>
    <col min="9225" max="9225" width="11.85546875" style="1" bestFit="1" customWidth="1"/>
    <col min="9226" max="9472" width="9.140625" style="1"/>
    <col min="9473" max="9473" width="4.140625" style="1" customWidth="1"/>
    <col min="9474" max="9474" width="33.42578125" style="1" customWidth="1"/>
    <col min="9475" max="9475" width="38.28515625" style="1" customWidth="1"/>
    <col min="9476" max="9476" width="17.85546875" style="1" customWidth="1"/>
    <col min="9477" max="9477" width="10.42578125" style="1" customWidth="1"/>
    <col min="9478" max="9478" width="9.140625" style="1"/>
    <col min="9479" max="9479" width="69.42578125" style="1" customWidth="1"/>
    <col min="9480" max="9480" width="48.140625" style="1" customWidth="1"/>
    <col min="9481" max="9481" width="11.85546875" style="1" bestFit="1" customWidth="1"/>
    <col min="9482" max="9728" width="9.140625" style="1"/>
    <col min="9729" max="9729" width="4.140625" style="1" customWidth="1"/>
    <col min="9730" max="9730" width="33.42578125" style="1" customWidth="1"/>
    <col min="9731" max="9731" width="38.28515625" style="1" customWidth="1"/>
    <col min="9732" max="9732" width="17.85546875" style="1" customWidth="1"/>
    <col min="9733" max="9733" width="10.42578125" style="1" customWidth="1"/>
    <col min="9734" max="9734" width="9.140625" style="1"/>
    <col min="9735" max="9735" width="69.42578125" style="1" customWidth="1"/>
    <col min="9736" max="9736" width="48.140625" style="1" customWidth="1"/>
    <col min="9737" max="9737" width="11.85546875" style="1" bestFit="1" customWidth="1"/>
    <col min="9738" max="9984" width="9.140625" style="1"/>
    <col min="9985" max="9985" width="4.140625" style="1" customWidth="1"/>
    <col min="9986" max="9986" width="33.42578125" style="1" customWidth="1"/>
    <col min="9987" max="9987" width="38.28515625" style="1" customWidth="1"/>
    <col min="9988" max="9988" width="17.85546875" style="1" customWidth="1"/>
    <col min="9989" max="9989" width="10.42578125" style="1" customWidth="1"/>
    <col min="9990" max="9990" width="9.140625" style="1"/>
    <col min="9991" max="9991" width="69.42578125" style="1" customWidth="1"/>
    <col min="9992" max="9992" width="48.140625" style="1" customWidth="1"/>
    <col min="9993" max="9993" width="11.85546875" style="1" bestFit="1" customWidth="1"/>
    <col min="9994" max="10240" width="9.140625" style="1"/>
    <col min="10241" max="10241" width="4.140625" style="1" customWidth="1"/>
    <col min="10242" max="10242" width="33.42578125" style="1" customWidth="1"/>
    <col min="10243" max="10243" width="38.28515625" style="1" customWidth="1"/>
    <col min="10244" max="10244" width="17.85546875" style="1" customWidth="1"/>
    <col min="10245" max="10245" width="10.42578125" style="1" customWidth="1"/>
    <col min="10246" max="10246" width="9.140625" style="1"/>
    <col min="10247" max="10247" width="69.42578125" style="1" customWidth="1"/>
    <col min="10248" max="10248" width="48.140625" style="1" customWidth="1"/>
    <col min="10249" max="10249" width="11.85546875" style="1" bestFit="1" customWidth="1"/>
    <col min="10250" max="10496" width="9.140625" style="1"/>
    <col min="10497" max="10497" width="4.140625" style="1" customWidth="1"/>
    <col min="10498" max="10498" width="33.42578125" style="1" customWidth="1"/>
    <col min="10499" max="10499" width="38.28515625" style="1" customWidth="1"/>
    <col min="10500" max="10500" width="17.85546875" style="1" customWidth="1"/>
    <col min="10501" max="10501" width="10.42578125" style="1" customWidth="1"/>
    <col min="10502" max="10502" width="9.140625" style="1"/>
    <col min="10503" max="10503" width="69.42578125" style="1" customWidth="1"/>
    <col min="10504" max="10504" width="48.140625" style="1" customWidth="1"/>
    <col min="10505" max="10505" width="11.85546875" style="1" bestFit="1" customWidth="1"/>
    <col min="10506" max="10752" width="9.140625" style="1"/>
    <col min="10753" max="10753" width="4.140625" style="1" customWidth="1"/>
    <col min="10754" max="10754" width="33.42578125" style="1" customWidth="1"/>
    <col min="10755" max="10755" width="38.28515625" style="1" customWidth="1"/>
    <col min="10756" max="10756" width="17.85546875" style="1" customWidth="1"/>
    <col min="10757" max="10757" width="10.42578125" style="1" customWidth="1"/>
    <col min="10758" max="10758" width="9.140625" style="1"/>
    <col min="10759" max="10759" width="69.42578125" style="1" customWidth="1"/>
    <col min="10760" max="10760" width="48.140625" style="1" customWidth="1"/>
    <col min="10761" max="10761" width="11.85546875" style="1" bestFit="1" customWidth="1"/>
    <col min="10762" max="11008" width="9.140625" style="1"/>
    <col min="11009" max="11009" width="4.140625" style="1" customWidth="1"/>
    <col min="11010" max="11010" width="33.42578125" style="1" customWidth="1"/>
    <col min="11011" max="11011" width="38.28515625" style="1" customWidth="1"/>
    <col min="11012" max="11012" width="17.85546875" style="1" customWidth="1"/>
    <col min="11013" max="11013" width="10.42578125" style="1" customWidth="1"/>
    <col min="11014" max="11014" width="9.140625" style="1"/>
    <col min="11015" max="11015" width="69.42578125" style="1" customWidth="1"/>
    <col min="11016" max="11016" width="48.140625" style="1" customWidth="1"/>
    <col min="11017" max="11017" width="11.85546875" style="1" bestFit="1" customWidth="1"/>
    <col min="11018" max="11264" width="9.140625" style="1"/>
    <col min="11265" max="11265" width="4.140625" style="1" customWidth="1"/>
    <col min="11266" max="11266" width="33.42578125" style="1" customWidth="1"/>
    <col min="11267" max="11267" width="38.28515625" style="1" customWidth="1"/>
    <col min="11268" max="11268" width="17.85546875" style="1" customWidth="1"/>
    <col min="11269" max="11269" width="10.42578125" style="1" customWidth="1"/>
    <col min="11270" max="11270" width="9.140625" style="1"/>
    <col min="11271" max="11271" width="69.42578125" style="1" customWidth="1"/>
    <col min="11272" max="11272" width="48.140625" style="1" customWidth="1"/>
    <col min="11273" max="11273" width="11.85546875" style="1" bestFit="1" customWidth="1"/>
    <col min="11274" max="11520" width="9.140625" style="1"/>
    <col min="11521" max="11521" width="4.140625" style="1" customWidth="1"/>
    <col min="11522" max="11522" width="33.42578125" style="1" customWidth="1"/>
    <col min="11523" max="11523" width="38.28515625" style="1" customWidth="1"/>
    <col min="11524" max="11524" width="17.85546875" style="1" customWidth="1"/>
    <col min="11525" max="11525" width="10.42578125" style="1" customWidth="1"/>
    <col min="11526" max="11526" width="9.140625" style="1"/>
    <col min="11527" max="11527" width="69.42578125" style="1" customWidth="1"/>
    <col min="11528" max="11528" width="48.140625" style="1" customWidth="1"/>
    <col min="11529" max="11529" width="11.85546875" style="1" bestFit="1" customWidth="1"/>
    <col min="11530" max="11776" width="9.140625" style="1"/>
    <col min="11777" max="11777" width="4.140625" style="1" customWidth="1"/>
    <col min="11778" max="11778" width="33.42578125" style="1" customWidth="1"/>
    <col min="11779" max="11779" width="38.28515625" style="1" customWidth="1"/>
    <col min="11780" max="11780" width="17.85546875" style="1" customWidth="1"/>
    <col min="11781" max="11781" width="10.42578125" style="1" customWidth="1"/>
    <col min="11782" max="11782" width="9.140625" style="1"/>
    <col min="11783" max="11783" width="69.42578125" style="1" customWidth="1"/>
    <col min="11784" max="11784" width="48.140625" style="1" customWidth="1"/>
    <col min="11785" max="11785" width="11.85546875" style="1" bestFit="1" customWidth="1"/>
    <col min="11786" max="12032" width="9.140625" style="1"/>
    <col min="12033" max="12033" width="4.140625" style="1" customWidth="1"/>
    <col min="12034" max="12034" width="33.42578125" style="1" customWidth="1"/>
    <col min="12035" max="12035" width="38.28515625" style="1" customWidth="1"/>
    <col min="12036" max="12036" width="17.85546875" style="1" customWidth="1"/>
    <col min="12037" max="12037" width="10.42578125" style="1" customWidth="1"/>
    <col min="12038" max="12038" width="9.140625" style="1"/>
    <col min="12039" max="12039" width="69.42578125" style="1" customWidth="1"/>
    <col min="12040" max="12040" width="48.140625" style="1" customWidth="1"/>
    <col min="12041" max="12041" width="11.85546875" style="1" bestFit="1" customWidth="1"/>
    <col min="12042" max="12288" width="9.140625" style="1"/>
    <col min="12289" max="12289" width="4.140625" style="1" customWidth="1"/>
    <col min="12290" max="12290" width="33.42578125" style="1" customWidth="1"/>
    <col min="12291" max="12291" width="38.28515625" style="1" customWidth="1"/>
    <col min="12292" max="12292" width="17.85546875" style="1" customWidth="1"/>
    <col min="12293" max="12293" width="10.42578125" style="1" customWidth="1"/>
    <col min="12294" max="12294" width="9.140625" style="1"/>
    <col min="12295" max="12295" width="69.42578125" style="1" customWidth="1"/>
    <col min="12296" max="12296" width="48.140625" style="1" customWidth="1"/>
    <col min="12297" max="12297" width="11.85546875" style="1" bestFit="1" customWidth="1"/>
    <col min="12298" max="12544" width="9.140625" style="1"/>
    <col min="12545" max="12545" width="4.140625" style="1" customWidth="1"/>
    <col min="12546" max="12546" width="33.42578125" style="1" customWidth="1"/>
    <col min="12547" max="12547" width="38.28515625" style="1" customWidth="1"/>
    <col min="12548" max="12548" width="17.85546875" style="1" customWidth="1"/>
    <col min="12549" max="12549" width="10.42578125" style="1" customWidth="1"/>
    <col min="12550" max="12550" width="9.140625" style="1"/>
    <col min="12551" max="12551" width="69.42578125" style="1" customWidth="1"/>
    <col min="12552" max="12552" width="48.140625" style="1" customWidth="1"/>
    <col min="12553" max="12553" width="11.85546875" style="1" bestFit="1" customWidth="1"/>
    <col min="12554" max="12800" width="9.140625" style="1"/>
    <col min="12801" max="12801" width="4.140625" style="1" customWidth="1"/>
    <col min="12802" max="12802" width="33.42578125" style="1" customWidth="1"/>
    <col min="12803" max="12803" width="38.28515625" style="1" customWidth="1"/>
    <col min="12804" max="12804" width="17.85546875" style="1" customWidth="1"/>
    <col min="12805" max="12805" width="10.42578125" style="1" customWidth="1"/>
    <col min="12806" max="12806" width="9.140625" style="1"/>
    <col min="12807" max="12807" width="69.42578125" style="1" customWidth="1"/>
    <col min="12808" max="12808" width="48.140625" style="1" customWidth="1"/>
    <col min="12809" max="12809" width="11.85546875" style="1" bestFit="1" customWidth="1"/>
    <col min="12810" max="13056" width="9.140625" style="1"/>
    <col min="13057" max="13057" width="4.140625" style="1" customWidth="1"/>
    <col min="13058" max="13058" width="33.42578125" style="1" customWidth="1"/>
    <col min="13059" max="13059" width="38.28515625" style="1" customWidth="1"/>
    <col min="13060" max="13060" width="17.85546875" style="1" customWidth="1"/>
    <col min="13061" max="13061" width="10.42578125" style="1" customWidth="1"/>
    <col min="13062" max="13062" width="9.140625" style="1"/>
    <col min="13063" max="13063" width="69.42578125" style="1" customWidth="1"/>
    <col min="13064" max="13064" width="48.140625" style="1" customWidth="1"/>
    <col min="13065" max="13065" width="11.85546875" style="1" bestFit="1" customWidth="1"/>
    <col min="13066" max="13312" width="9.140625" style="1"/>
    <col min="13313" max="13313" width="4.140625" style="1" customWidth="1"/>
    <col min="13314" max="13314" width="33.42578125" style="1" customWidth="1"/>
    <col min="13315" max="13315" width="38.28515625" style="1" customWidth="1"/>
    <col min="13316" max="13316" width="17.85546875" style="1" customWidth="1"/>
    <col min="13317" max="13317" width="10.42578125" style="1" customWidth="1"/>
    <col min="13318" max="13318" width="9.140625" style="1"/>
    <col min="13319" max="13319" width="69.42578125" style="1" customWidth="1"/>
    <col min="13320" max="13320" width="48.140625" style="1" customWidth="1"/>
    <col min="13321" max="13321" width="11.85546875" style="1" bestFit="1" customWidth="1"/>
    <col min="13322" max="13568" width="9.140625" style="1"/>
    <col min="13569" max="13569" width="4.140625" style="1" customWidth="1"/>
    <col min="13570" max="13570" width="33.42578125" style="1" customWidth="1"/>
    <col min="13571" max="13571" width="38.28515625" style="1" customWidth="1"/>
    <col min="13572" max="13572" width="17.85546875" style="1" customWidth="1"/>
    <col min="13573" max="13573" width="10.42578125" style="1" customWidth="1"/>
    <col min="13574" max="13574" width="9.140625" style="1"/>
    <col min="13575" max="13575" width="69.42578125" style="1" customWidth="1"/>
    <col min="13576" max="13576" width="48.140625" style="1" customWidth="1"/>
    <col min="13577" max="13577" width="11.85546875" style="1" bestFit="1" customWidth="1"/>
    <col min="13578" max="13824" width="9.140625" style="1"/>
    <col min="13825" max="13825" width="4.140625" style="1" customWidth="1"/>
    <col min="13826" max="13826" width="33.42578125" style="1" customWidth="1"/>
    <col min="13827" max="13827" width="38.28515625" style="1" customWidth="1"/>
    <col min="13828" max="13828" width="17.85546875" style="1" customWidth="1"/>
    <col min="13829" max="13829" width="10.42578125" style="1" customWidth="1"/>
    <col min="13830" max="13830" width="9.140625" style="1"/>
    <col min="13831" max="13831" width="69.42578125" style="1" customWidth="1"/>
    <col min="13832" max="13832" width="48.140625" style="1" customWidth="1"/>
    <col min="13833" max="13833" width="11.85546875" style="1" bestFit="1" customWidth="1"/>
    <col min="13834" max="14080" width="9.140625" style="1"/>
    <col min="14081" max="14081" width="4.140625" style="1" customWidth="1"/>
    <col min="14082" max="14082" width="33.42578125" style="1" customWidth="1"/>
    <col min="14083" max="14083" width="38.28515625" style="1" customWidth="1"/>
    <col min="14084" max="14084" width="17.85546875" style="1" customWidth="1"/>
    <col min="14085" max="14085" width="10.42578125" style="1" customWidth="1"/>
    <col min="14086" max="14086" width="9.140625" style="1"/>
    <col min="14087" max="14087" width="69.42578125" style="1" customWidth="1"/>
    <col min="14088" max="14088" width="48.140625" style="1" customWidth="1"/>
    <col min="14089" max="14089" width="11.85546875" style="1" bestFit="1" customWidth="1"/>
    <col min="14090" max="14336" width="9.140625" style="1"/>
    <col min="14337" max="14337" width="4.140625" style="1" customWidth="1"/>
    <col min="14338" max="14338" width="33.42578125" style="1" customWidth="1"/>
    <col min="14339" max="14339" width="38.28515625" style="1" customWidth="1"/>
    <col min="14340" max="14340" width="17.85546875" style="1" customWidth="1"/>
    <col min="14341" max="14341" width="10.42578125" style="1" customWidth="1"/>
    <col min="14342" max="14342" width="9.140625" style="1"/>
    <col min="14343" max="14343" width="69.42578125" style="1" customWidth="1"/>
    <col min="14344" max="14344" width="48.140625" style="1" customWidth="1"/>
    <col min="14345" max="14345" width="11.85546875" style="1" bestFit="1" customWidth="1"/>
    <col min="14346" max="14592" width="9.140625" style="1"/>
    <col min="14593" max="14593" width="4.140625" style="1" customWidth="1"/>
    <col min="14594" max="14594" width="33.42578125" style="1" customWidth="1"/>
    <col min="14595" max="14595" width="38.28515625" style="1" customWidth="1"/>
    <col min="14596" max="14596" width="17.85546875" style="1" customWidth="1"/>
    <col min="14597" max="14597" width="10.42578125" style="1" customWidth="1"/>
    <col min="14598" max="14598" width="9.140625" style="1"/>
    <col min="14599" max="14599" width="69.42578125" style="1" customWidth="1"/>
    <col min="14600" max="14600" width="48.140625" style="1" customWidth="1"/>
    <col min="14601" max="14601" width="11.85546875" style="1" bestFit="1" customWidth="1"/>
    <col min="14602" max="14848" width="9.140625" style="1"/>
    <col min="14849" max="14849" width="4.140625" style="1" customWidth="1"/>
    <col min="14850" max="14850" width="33.42578125" style="1" customWidth="1"/>
    <col min="14851" max="14851" width="38.28515625" style="1" customWidth="1"/>
    <col min="14852" max="14852" width="17.85546875" style="1" customWidth="1"/>
    <col min="14853" max="14853" width="10.42578125" style="1" customWidth="1"/>
    <col min="14854" max="14854" width="9.140625" style="1"/>
    <col min="14855" max="14855" width="69.42578125" style="1" customWidth="1"/>
    <col min="14856" max="14856" width="48.140625" style="1" customWidth="1"/>
    <col min="14857" max="14857" width="11.85546875" style="1" bestFit="1" customWidth="1"/>
    <col min="14858" max="15104" width="9.140625" style="1"/>
    <col min="15105" max="15105" width="4.140625" style="1" customWidth="1"/>
    <col min="15106" max="15106" width="33.42578125" style="1" customWidth="1"/>
    <col min="15107" max="15107" width="38.28515625" style="1" customWidth="1"/>
    <col min="15108" max="15108" width="17.85546875" style="1" customWidth="1"/>
    <col min="15109" max="15109" width="10.42578125" style="1" customWidth="1"/>
    <col min="15110" max="15110" width="9.140625" style="1"/>
    <col min="15111" max="15111" width="69.42578125" style="1" customWidth="1"/>
    <col min="15112" max="15112" width="48.140625" style="1" customWidth="1"/>
    <col min="15113" max="15113" width="11.85546875" style="1" bestFit="1" customWidth="1"/>
    <col min="15114" max="15360" width="9.140625" style="1"/>
    <col min="15361" max="15361" width="4.140625" style="1" customWidth="1"/>
    <col min="15362" max="15362" width="33.42578125" style="1" customWidth="1"/>
    <col min="15363" max="15363" width="38.28515625" style="1" customWidth="1"/>
    <col min="15364" max="15364" width="17.85546875" style="1" customWidth="1"/>
    <col min="15365" max="15365" width="10.42578125" style="1" customWidth="1"/>
    <col min="15366" max="15366" width="9.140625" style="1"/>
    <col min="15367" max="15367" width="69.42578125" style="1" customWidth="1"/>
    <col min="15368" max="15368" width="48.140625" style="1" customWidth="1"/>
    <col min="15369" max="15369" width="11.85546875" style="1" bestFit="1" customWidth="1"/>
    <col min="15370" max="15616" width="9.140625" style="1"/>
    <col min="15617" max="15617" width="4.140625" style="1" customWidth="1"/>
    <col min="15618" max="15618" width="33.42578125" style="1" customWidth="1"/>
    <col min="15619" max="15619" width="38.28515625" style="1" customWidth="1"/>
    <col min="15620" max="15620" width="17.85546875" style="1" customWidth="1"/>
    <col min="15621" max="15621" width="10.42578125" style="1" customWidth="1"/>
    <col min="15622" max="15622" width="9.140625" style="1"/>
    <col min="15623" max="15623" width="69.42578125" style="1" customWidth="1"/>
    <col min="15624" max="15624" width="48.140625" style="1" customWidth="1"/>
    <col min="15625" max="15625" width="11.85546875" style="1" bestFit="1" customWidth="1"/>
    <col min="15626" max="15872" width="9.140625" style="1"/>
    <col min="15873" max="15873" width="4.140625" style="1" customWidth="1"/>
    <col min="15874" max="15874" width="33.42578125" style="1" customWidth="1"/>
    <col min="15875" max="15875" width="38.28515625" style="1" customWidth="1"/>
    <col min="15876" max="15876" width="17.85546875" style="1" customWidth="1"/>
    <col min="15877" max="15877" width="10.42578125" style="1" customWidth="1"/>
    <col min="15878" max="15878" width="9.140625" style="1"/>
    <col min="15879" max="15879" width="69.42578125" style="1" customWidth="1"/>
    <col min="15880" max="15880" width="48.140625" style="1" customWidth="1"/>
    <col min="15881" max="15881" width="11.85546875" style="1" bestFit="1" customWidth="1"/>
    <col min="15882" max="16128" width="9.140625" style="1"/>
    <col min="16129" max="16129" width="4.140625" style="1" customWidth="1"/>
    <col min="16130" max="16130" width="33.42578125" style="1" customWidth="1"/>
    <col min="16131" max="16131" width="38.28515625" style="1" customWidth="1"/>
    <col min="16132" max="16132" width="17.85546875" style="1" customWidth="1"/>
    <col min="16133" max="16133" width="10.42578125" style="1" customWidth="1"/>
    <col min="16134" max="16134" width="9.140625" style="1"/>
    <col min="16135" max="16135" width="69.42578125" style="1" customWidth="1"/>
    <col min="16136" max="16136" width="48.140625" style="1" customWidth="1"/>
    <col min="16137" max="16137" width="11.85546875" style="1" bestFit="1" customWidth="1"/>
    <col min="16138" max="16384" width="9.140625" style="1"/>
  </cols>
  <sheetData>
    <row r="1" spans="1:12" x14ac:dyDescent="0.2">
      <c r="A1" s="168" t="s">
        <v>128</v>
      </c>
      <c r="B1" s="200"/>
      <c r="C1" s="200"/>
      <c r="D1" s="200"/>
      <c r="E1" s="200"/>
      <c r="F1" s="17"/>
      <c r="G1" s="17"/>
    </row>
    <row r="2" spans="1:12" x14ac:dyDescent="0.2">
      <c r="A2" s="200"/>
      <c r="B2" s="200"/>
      <c r="C2" s="200"/>
      <c r="D2" s="200"/>
      <c r="E2" s="200"/>
      <c r="F2" s="17"/>
      <c r="G2" s="17"/>
    </row>
    <row r="3" spans="1:12" x14ac:dyDescent="0.2">
      <c r="A3" s="200"/>
      <c r="B3" s="200"/>
      <c r="C3" s="200"/>
      <c r="D3" s="200"/>
      <c r="E3" s="200"/>
      <c r="F3" s="17"/>
      <c r="G3" s="17"/>
    </row>
    <row r="4" spans="1:12" ht="25.5" customHeight="1" x14ac:dyDescent="0.2">
      <c r="A4" s="201" t="s">
        <v>12</v>
      </c>
      <c r="B4" s="202"/>
      <c r="C4" s="170" t="s">
        <v>21</v>
      </c>
      <c r="D4" s="170"/>
      <c r="E4" s="170"/>
      <c r="F4" s="15"/>
      <c r="G4" s="15"/>
      <c r="H4" s="15"/>
    </row>
    <row r="5" spans="1:12" ht="38.25" customHeight="1" x14ac:dyDescent="0.2">
      <c r="A5" s="201" t="s">
        <v>0</v>
      </c>
      <c r="B5" s="201"/>
      <c r="C5" s="170" t="s">
        <v>1</v>
      </c>
      <c r="D5" s="170"/>
      <c r="E5" s="170"/>
      <c r="F5" s="17"/>
      <c r="G5" s="17"/>
    </row>
    <row r="6" spans="1:12" x14ac:dyDescent="0.2">
      <c r="A6" s="18"/>
      <c r="B6" s="18"/>
      <c r="C6" s="19"/>
      <c r="D6" s="20"/>
      <c r="E6" s="21"/>
    </row>
    <row r="7" spans="1:12" ht="12.75" customHeight="1" x14ac:dyDescent="0.2">
      <c r="A7" s="195" t="s">
        <v>2</v>
      </c>
      <c r="B7" s="195" t="s">
        <v>13</v>
      </c>
      <c r="C7" s="195" t="s">
        <v>43</v>
      </c>
      <c r="D7" s="196" t="s">
        <v>44</v>
      </c>
      <c r="E7" s="198" t="s">
        <v>45</v>
      </c>
    </row>
    <row r="8" spans="1:12" x14ac:dyDescent="0.2">
      <c r="A8" s="195"/>
      <c r="B8" s="195"/>
      <c r="C8" s="195"/>
      <c r="D8" s="197"/>
      <c r="E8" s="198"/>
      <c r="F8" s="16"/>
      <c r="H8" s="24"/>
      <c r="I8" s="24"/>
      <c r="K8" s="24"/>
      <c r="L8" s="24"/>
    </row>
    <row r="9" spans="1:12" ht="32.25" customHeight="1" x14ac:dyDescent="0.2">
      <c r="A9" s="195"/>
      <c r="B9" s="195"/>
      <c r="C9" s="195"/>
      <c r="D9" s="197"/>
      <c r="E9" s="198"/>
      <c r="F9" s="16"/>
      <c r="G9" s="24"/>
      <c r="H9" s="24"/>
      <c r="I9" s="24"/>
      <c r="J9" s="24"/>
      <c r="K9" s="24"/>
      <c r="L9" s="24"/>
    </row>
    <row r="10" spans="1:12" x14ac:dyDescent="0.2">
      <c r="A10" s="25">
        <v>1</v>
      </c>
      <c r="B10" s="25">
        <v>2</v>
      </c>
      <c r="C10" s="25">
        <v>5</v>
      </c>
      <c r="D10" s="26">
        <v>6</v>
      </c>
      <c r="E10" s="27">
        <v>7</v>
      </c>
    </row>
    <row r="11" spans="1:12" ht="15" customHeight="1" x14ac:dyDescent="0.2">
      <c r="A11" s="199" t="s">
        <v>5</v>
      </c>
      <c r="B11" s="199"/>
      <c r="C11" s="199"/>
      <c r="D11" s="199"/>
      <c r="E11" s="199"/>
    </row>
    <row r="12" spans="1:12" ht="107.25" customHeight="1" x14ac:dyDescent="0.2">
      <c r="A12" s="28">
        <v>1</v>
      </c>
      <c r="B12" s="8" t="s">
        <v>64</v>
      </c>
      <c r="C12" s="8" t="s">
        <v>65</v>
      </c>
      <c r="D12" s="9" t="s">
        <v>66</v>
      </c>
      <c r="E12" s="10">
        <f>ROUND(28.3 *2 * 1.25,2)</f>
        <v>70.75</v>
      </c>
    </row>
    <row r="13" spans="1:12" ht="97.5" customHeight="1" x14ac:dyDescent="0.2">
      <c r="A13" s="28">
        <f>A12+1</f>
        <v>2</v>
      </c>
      <c r="B13" s="8" t="s">
        <v>68</v>
      </c>
      <c r="C13" s="29" t="s">
        <v>46</v>
      </c>
      <c r="D13" s="9" t="s">
        <v>69</v>
      </c>
      <c r="E13" s="10">
        <f>ROUND(6.9 * 4 * 5 * 0.9,2)</f>
        <v>124.2</v>
      </c>
    </row>
    <row r="14" spans="1:12" ht="75" customHeight="1" x14ac:dyDescent="0.2">
      <c r="A14" s="28">
        <f>A13+1</f>
        <v>3</v>
      </c>
      <c r="B14" s="8" t="s">
        <v>72</v>
      </c>
      <c r="C14" s="29" t="s">
        <v>47</v>
      </c>
      <c r="D14" s="9" t="s">
        <v>73</v>
      </c>
      <c r="E14" s="10">
        <f>ROUND(6.9*6,2)</f>
        <v>41.4</v>
      </c>
    </row>
    <row r="15" spans="1:12" ht="56.25" customHeight="1" x14ac:dyDescent="0.2">
      <c r="A15" s="28">
        <f>A14+1</f>
        <v>4</v>
      </c>
      <c r="B15" s="8" t="s">
        <v>70</v>
      </c>
      <c r="C15" s="29" t="s">
        <v>48</v>
      </c>
      <c r="D15" s="9" t="s">
        <v>71</v>
      </c>
      <c r="E15" s="10">
        <f>ROUND(37.7* 4,2)</f>
        <v>150.80000000000001</v>
      </c>
    </row>
    <row r="16" spans="1:12" ht="93" customHeight="1" x14ac:dyDescent="0.2">
      <c r="A16" s="28">
        <f t="shared" ref="A16:A18" si="0">A15+1</f>
        <v>5</v>
      </c>
      <c r="B16" s="6" t="s">
        <v>203</v>
      </c>
      <c r="C16" s="146" t="s">
        <v>204</v>
      </c>
      <c r="D16" s="31" t="s">
        <v>82</v>
      </c>
      <c r="E16" s="32">
        <f>ROUND(7.6*0.5,2)</f>
        <v>3.8</v>
      </c>
    </row>
    <row r="17" spans="1:5" ht="56.25" customHeight="1" x14ac:dyDescent="0.2">
      <c r="A17" s="28">
        <f t="shared" si="0"/>
        <v>6</v>
      </c>
      <c r="B17" s="8" t="s">
        <v>75</v>
      </c>
      <c r="C17" s="29" t="s">
        <v>74</v>
      </c>
      <c r="D17" s="9" t="s">
        <v>76</v>
      </c>
      <c r="E17" s="10">
        <f>ROUND(535*1,2)</f>
        <v>535</v>
      </c>
    </row>
    <row r="18" spans="1:5" ht="56.25" customHeight="1" x14ac:dyDescent="0.2">
      <c r="A18" s="28">
        <f t="shared" si="0"/>
        <v>7</v>
      </c>
      <c r="B18" s="8" t="s">
        <v>78</v>
      </c>
      <c r="C18" s="29" t="s">
        <v>79</v>
      </c>
      <c r="D18" s="9" t="s">
        <v>80</v>
      </c>
      <c r="E18" s="10">
        <f>ROUND(49.2 * 188,2)</f>
        <v>9249.6</v>
      </c>
    </row>
    <row r="19" spans="1:5" ht="17.25" customHeight="1" x14ac:dyDescent="0.2">
      <c r="A19" s="28"/>
      <c r="B19" s="191" t="s">
        <v>6</v>
      </c>
      <c r="C19" s="192"/>
      <c r="D19" s="193"/>
      <c r="E19" s="33">
        <f>SUM(E12:E18)</f>
        <v>10175.550000000001</v>
      </c>
    </row>
    <row r="20" spans="1:5" ht="19.5" customHeight="1" x14ac:dyDescent="0.2">
      <c r="A20" s="175" t="s">
        <v>40</v>
      </c>
      <c r="B20" s="176"/>
      <c r="C20" s="176"/>
      <c r="D20" s="176"/>
      <c r="E20" s="177"/>
    </row>
    <row r="21" spans="1:5" ht="57" customHeight="1" x14ac:dyDescent="0.2">
      <c r="A21" s="34">
        <f>A18+1</f>
        <v>8</v>
      </c>
      <c r="B21" s="6" t="s">
        <v>83</v>
      </c>
      <c r="C21" s="8" t="s">
        <v>49</v>
      </c>
      <c r="D21" s="9" t="s">
        <v>84</v>
      </c>
      <c r="E21" s="10">
        <f>ROUND(52.3*4,2)</f>
        <v>209.2</v>
      </c>
    </row>
    <row r="22" spans="1:5" ht="69.75" customHeight="1" x14ac:dyDescent="0.2">
      <c r="A22" s="34">
        <f>A21+1</f>
        <v>9</v>
      </c>
      <c r="B22" s="8" t="s">
        <v>86</v>
      </c>
      <c r="C22" s="8" t="s">
        <v>50</v>
      </c>
      <c r="D22" s="9" t="s">
        <v>85</v>
      </c>
      <c r="E22" s="10">
        <f>ROUND(7.8*4*6,2)</f>
        <v>187.2</v>
      </c>
    </row>
    <row r="23" spans="1:5" ht="60" customHeight="1" x14ac:dyDescent="0.2">
      <c r="A23" s="34">
        <f t="shared" ref="A23:A33" si="1">A22+1</f>
        <v>10</v>
      </c>
      <c r="B23" s="8" t="s">
        <v>87</v>
      </c>
      <c r="C23" s="8" t="s">
        <v>51</v>
      </c>
      <c r="D23" s="9" t="s">
        <v>88</v>
      </c>
      <c r="E23" s="10">
        <f>ROUND(23*4,2)</f>
        <v>92</v>
      </c>
    </row>
    <row r="24" spans="1:5" ht="63" customHeight="1" x14ac:dyDescent="0.2">
      <c r="A24" s="34">
        <f t="shared" si="1"/>
        <v>11</v>
      </c>
      <c r="B24" s="8" t="s">
        <v>89</v>
      </c>
      <c r="C24" s="8" t="s">
        <v>52</v>
      </c>
      <c r="D24" s="9" t="s">
        <v>90</v>
      </c>
      <c r="E24" s="10">
        <f>ROUND(19.7*4,2)</f>
        <v>78.8</v>
      </c>
    </row>
    <row r="25" spans="1:5" ht="63.75" x14ac:dyDescent="0.2">
      <c r="A25" s="34">
        <f t="shared" si="1"/>
        <v>12</v>
      </c>
      <c r="B25" s="8" t="s">
        <v>100</v>
      </c>
      <c r="C25" s="8" t="s">
        <v>53</v>
      </c>
      <c r="D25" s="9" t="s">
        <v>101</v>
      </c>
      <c r="E25" s="10">
        <f>ROUND(95.8*4,2)</f>
        <v>383.2</v>
      </c>
    </row>
    <row r="26" spans="1:5" ht="51" x14ac:dyDescent="0.2">
      <c r="A26" s="34">
        <f t="shared" si="1"/>
        <v>13</v>
      </c>
      <c r="B26" s="8" t="s">
        <v>54</v>
      </c>
      <c r="C26" s="8" t="s">
        <v>55</v>
      </c>
      <c r="D26" s="9" t="s">
        <v>56</v>
      </c>
      <c r="E26" s="10">
        <f>ROUND(2*4,2)</f>
        <v>8</v>
      </c>
    </row>
    <row r="27" spans="1:5" ht="51" x14ac:dyDescent="0.2">
      <c r="A27" s="34">
        <f t="shared" si="1"/>
        <v>14</v>
      </c>
      <c r="B27" s="35" t="s">
        <v>91</v>
      </c>
      <c r="C27" s="8" t="s">
        <v>57</v>
      </c>
      <c r="D27" s="9" t="s">
        <v>92</v>
      </c>
      <c r="E27" s="10">
        <f>ROUND(7.6*6,2)</f>
        <v>45.6</v>
      </c>
    </row>
    <row r="28" spans="1:5" ht="51" x14ac:dyDescent="0.2">
      <c r="A28" s="34">
        <f t="shared" si="1"/>
        <v>15</v>
      </c>
      <c r="B28" s="35" t="s">
        <v>93</v>
      </c>
      <c r="C28" s="8" t="s">
        <v>94</v>
      </c>
      <c r="D28" s="9" t="s">
        <v>95</v>
      </c>
      <c r="E28" s="10">
        <f>ROUND(147.4 *  1,2)</f>
        <v>147.4</v>
      </c>
    </row>
    <row r="29" spans="1:5" ht="135" customHeight="1" x14ac:dyDescent="0.2">
      <c r="A29" s="34">
        <f t="shared" si="1"/>
        <v>16</v>
      </c>
      <c r="B29" s="147" t="s">
        <v>205</v>
      </c>
      <c r="C29" s="36" t="s">
        <v>103</v>
      </c>
      <c r="D29" s="7" t="s">
        <v>102</v>
      </c>
      <c r="E29" s="32">
        <f>ROUND(118.9 *  1,2)</f>
        <v>118.9</v>
      </c>
    </row>
    <row r="30" spans="1:5" ht="63.75" x14ac:dyDescent="0.2">
      <c r="A30" s="34">
        <f t="shared" si="1"/>
        <v>17</v>
      </c>
      <c r="B30" s="6" t="s">
        <v>96</v>
      </c>
      <c r="C30" s="6" t="s">
        <v>206</v>
      </c>
      <c r="D30" s="7" t="s">
        <v>207</v>
      </c>
      <c r="E30" s="37">
        <f>ROUND(6.11*4,2)</f>
        <v>24.44</v>
      </c>
    </row>
    <row r="31" spans="1:5" ht="66" customHeight="1" x14ac:dyDescent="0.2">
      <c r="A31" s="34">
        <f t="shared" si="1"/>
        <v>18</v>
      </c>
      <c r="B31" s="6" t="s">
        <v>97</v>
      </c>
      <c r="C31" s="6" t="s">
        <v>208</v>
      </c>
      <c r="D31" s="7" t="s">
        <v>209</v>
      </c>
      <c r="E31" s="37">
        <f>ROUND(6.27*4,2)</f>
        <v>25.08</v>
      </c>
    </row>
    <row r="32" spans="1:5" ht="66" customHeight="1" x14ac:dyDescent="0.2">
      <c r="A32" s="34">
        <f t="shared" si="1"/>
        <v>19</v>
      </c>
      <c r="B32" s="6" t="s">
        <v>98</v>
      </c>
      <c r="C32" s="6" t="s">
        <v>210</v>
      </c>
      <c r="D32" s="7" t="s">
        <v>211</v>
      </c>
      <c r="E32" s="37">
        <f>ROUND(16.4*4,2)</f>
        <v>65.599999999999994</v>
      </c>
    </row>
    <row r="33" spans="1:15" ht="72" customHeight="1" x14ac:dyDescent="0.2">
      <c r="A33" s="34">
        <f t="shared" si="1"/>
        <v>20</v>
      </c>
      <c r="B33" s="6" t="s">
        <v>99</v>
      </c>
      <c r="C33" s="6" t="s">
        <v>212</v>
      </c>
      <c r="D33" s="7" t="s">
        <v>213</v>
      </c>
      <c r="E33" s="37">
        <f>ROUND(3.7*4,2)</f>
        <v>14.8</v>
      </c>
    </row>
    <row r="34" spans="1:15" ht="17.25" customHeight="1" x14ac:dyDescent="0.2">
      <c r="A34" s="38"/>
      <c r="B34" s="184" t="s">
        <v>41</v>
      </c>
      <c r="C34" s="185"/>
      <c r="D34" s="186"/>
      <c r="E34" s="39">
        <f>SUM(E21:E33)</f>
        <v>1400.2199999999998</v>
      </c>
    </row>
    <row r="35" spans="1:15" ht="19.5" customHeight="1" x14ac:dyDescent="0.2">
      <c r="A35" s="175" t="s">
        <v>8</v>
      </c>
      <c r="B35" s="176"/>
      <c r="C35" s="176"/>
      <c r="D35" s="176"/>
      <c r="E35" s="177"/>
    </row>
    <row r="36" spans="1:15" ht="108" customHeight="1" x14ac:dyDescent="0.25">
      <c r="A36" s="34">
        <f>A33+1</f>
        <v>21</v>
      </c>
      <c r="B36" s="8" t="s">
        <v>64</v>
      </c>
      <c r="C36" s="8" t="s">
        <v>65</v>
      </c>
      <c r="D36" s="9" t="s">
        <v>67</v>
      </c>
      <c r="E36" s="10">
        <f>ROUND(23.4 * 2 * 1.25,2)</f>
        <v>58.5</v>
      </c>
      <c r="F36" s="40"/>
      <c r="G36" s="40"/>
      <c r="H36" s="40"/>
      <c r="I36" s="40"/>
      <c r="J36" s="40"/>
      <c r="K36" s="40"/>
      <c r="L36" s="40"/>
      <c r="M36" s="40"/>
      <c r="N36" s="40"/>
      <c r="O36" s="40"/>
    </row>
    <row r="37" spans="1:15" ht="59.25" customHeight="1" x14ac:dyDescent="0.25">
      <c r="A37" s="34">
        <f>A36+1</f>
        <v>22</v>
      </c>
      <c r="B37" s="8" t="s">
        <v>75</v>
      </c>
      <c r="C37" s="29" t="s">
        <v>74</v>
      </c>
      <c r="D37" s="9" t="s">
        <v>77</v>
      </c>
      <c r="E37" s="10">
        <f>ROUND(161*1,2)</f>
        <v>161</v>
      </c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5" ht="59.25" customHeight="1" x14ac:dyDescent="0.25">
      <c r="A38" s="34">
        <f>A37+1</f>
        <v>23</v>
      </c>
      <c r="B38" s="8" t="s">
        <v>78</v>
      </c>
      <c r="C38" s="29" t="s">
        <v>79</v>
      </c>
      <c r="D38" s="9" t="s">
        <v>81</v>
      </c>
      <c r="E38" s="10">
        <f>ROUND(14.8 * 188,2)</f>
        <v>2782.4</v>
      </c>
      <c r="G38" s="40"/>
      <c r="H38" s="40"/>
      <c r="I38" s="40"/>
      <c r="J38" s="40"/>
      <c r="K38" s="40"/>
      <c r="L38" s="40"/>
      <c r="M38" s="40"/>
      <c r="N38" s="40"/>
      <c r="O38" s="40"/>
    </row>
    <row r="39" spans="1:15" ht="70.5" customHeight="1" x14ac:dyDescent="0.25">
      <c r="A39" s="34">
        <f t="shared" ref="A39:A41" si="2">A38+1</f>
        <v>24</v>
      </c>
      <c r="B39" s="6" t="s">
        <v>58</v>
      </c>
      <c r="C39" s="41" t="s">
        <v>59</v>
      </c>
      <c r="D39" s="9" t="s">
        <v>214</v>
      </c>
      <c r="E39" s="10">
        <f>ROUND(20%*E34,2)</f>
        <v>280.04000000000002</v>
      </c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5" ht="84.75" customHeight="1" x14ac:dyDescent="0.25">
      <c r="A40" s="34">
        <f t="shared" si="2"/>
        <v>25</v>
      </c>
      <c r="B40" s="6" t="s">
        <v>60</v>
      </c>
      <c r="C40" s="6" t="s">
        <v>195</v>
      </c>
      <c r="D40" s="7" t="s">
        <v>196</v>
      </c>
      <c r="E40" s="37">
        <f>ROUND(200*1*1.4,2)</f>
        <v>280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5" ht="90.75" customHeight="1" x14ac:dyDescent="0.25">
      <c r="A41" s="34">
        <f t="shared" si="2"/>
        <v>26</v>
      </c>
      <c r="B41" s="34" t="s">
        <v>104</v>
      </c>
      <c r="C41" s="34" t="s">
        <v>105</v>
      </c>
      <c r="D41" s="9" t="s">
        <v>215</v>
      </c>
      <c r="E41" s="10">
        <f>ROUND(25%*(E36+E37+E39+E38),2)</f>
        <v>820.49</v>
      </c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1:15" ht="18.75" customHeight="1" x14ac:dyDescent="0.2">
      <c r="A42" s="14"/>
      <c r="B42" s="184" t="s">
        <v>9</v>
      </c>
      <c r="C42" s="185"/>
      <c r="D42" s="186"/>
      <c r="E42" s="42">
        <f>SUM(E36:E41)</f>
        <v>4382.43</v>
      </c>
    </row>
    <row r="43" spans="1:15" ht="15.75" customHeight="1" x14ac:dyDescent="0.2">
      <c r="A43" s="175" t="s">
        <v>61</v>
      </c>
      <c r="B43" s="187"/>
      <c r="C43" s="187"/>
      <c r="D43" s="187"/>
      <c r="E43" s="42"/>
    </row>
    <row r="44" spans="1:15" ht="58.5" customHeight="1" x14ac:dyDescent="0.2">
      <c r="A44" s="34">
        <f>A41+1</f>
        <v>27</v>
      </c>
      <c r="B44" s="6" t="s">
        <v>42</v>
      </c>
      <c r="C44" s="6" t="s">
        <v>106</v>
      </c>
      <c r="D44" s="9" t="s">
        <v>107</v>
      </c>
      <c r="E44" s="10">
        <f>ROUND(6.25%*E19,2)</f>
        <v>635.97</v>
      </c>
    </row>
    <row r="45" spans="1:15" ht="82.5" customHeight="1" x14ac:dyDescent="0.2">
      <c r="A45" s="34">
        <f>A44+1</f>
        <v>28</v>
      </c>
      <c r="B45" s="8" t="s">
        <v>7</v>
      </c>
      <c r="C45" s="29" t="s">
        <v>197</v>
      </c>
      <c r="D45" s="9" t="s">
        <v>198</v>
      </c>
      <c r="E45" s="10">
        <f>ROUND(6%*(E44+E19),2)</f>
        <v>648.69000000000005</v>
      </c>
    </row>
    <row r="46" spans="1:15" ht="19.5" customHeight="1" x14ac:dyDescent="0.2">
      <c r="A46" s="14"/>
      <c r="B46" s="184" t="s">
        <v>62</v>
      </c>
      <c r="C46" s="185"/>
      <c r="D46" s="186"/>
      <c r="E46" s="12">
        <f>SUM(E44:E45)</f>
        <v>1284.6600000000001</v>
      </c>
    </row>
    <row r="47" spans="1:15" ht="20.25" customHeight="1" x14ac:dyDescent="0.2">
      <c r="A47" s="188" t="s">
        <v>63</v>
      </c>
      <c r="B47" s="189"/>
      <c r="C47" s="189"/>
      <c r="D47" s="190"/>
      <c r="E47" s="43">
        <f>E19+E34+E42+E46</f>
        <v>17242.86</v>
      </c>
    </row>
    <row r="48" spans="1:15" ht="30" customHeight="1" x14ac:dyDescent="0.2">
      <c r="A48" s="191" t="s">
        <v>201</v>
      </c>
      <c r="B48" s="192"/>
      <c r="C48" s="193"/>
      <c r="D48" s="76">
        <v>62.19</v>
      </c>
      <c r="E48" s="145">
        <f>ROUND(E47*D48,2)</f>
        <v>1072333.46</v>
      </c>
    </row>
    <row r="51" spans="1:254" s="48" customFormat="1" ht="27.75" customHeight="1" x14ac:dyDescent="0.2">
      <c r="A51" s="45"/>
      <c r="B51" s="194"/>
      <c r="C51" s="194"/>
      <c r="D51" s="46"/>
      <c r="E51" s="47"/>
      <c r="F51" s="47"/>
      <c r="G51" s="47"/>
      <c r="H51" s="47"/>
      <c r="I51" s="47"/>
      <c r="IT51" s="47"/>
    </row>
    <row r="52" spans="1:254" s="50" customFormat="1" x14ac:dyDescent="0.2">
      <c r="A52" s="49"/>
      <c r="B52" s="49"/>
      <c r="C52" s="49"/>
      <c r="D52" s="49"/>
      <c r="E52" s="49"/>
    </row>
    <row r="53" spans="1:254" s="50" customFormat="1" x14ac:dyDescent="0.2">
      <c r="A53" s="49"/>
      <c r="B53" s="49"/>
      <c r="C53" s="49"/>
      <c r="D53" s="49"/>
      <c r="E53" s="49"/>
    </row>
    <row r="54" spans="1:254" s="48" customFormat="1" ht="53.25" customHeight="1" x14ac:dyDescent="0.2">
      <c r="A54" s="45"/>
      <c r="B54" s="183"/>
      <c r="C54" s="183"/>
      <c r="D54" s="51"/>
      <c r="E54" s="52"/>
      <c r="F54" s="47"/>
      <c r="G54" s="47"/>
      <c r="H54" s="47"/>
      <c r="I54" s="47"/>
      <c r="IT54" s="47"/>
    </row>
  </sheetData>
  <mergeCells count="22">
    <mergeCell ref="A1:E3"/>
    <mergeCell ref="A4:B4"/>
    <mergeCell ref="C4:E4"/>
    <mergeCell ref="A5:B5"/>
    <mergeCell ref="C5:E5"/>
    <mergeCell ref="B19:D19"/>
    <mergeCell ref="A20:E20"/>
    <mergeCell ref="B34:D34"/>
    <mergeCell ref="A35:E35"/>
    <mergeCell ref="A7:A9"/>
    <mergeCell ref="B7:B9"/>
    <mergeCell ref="C7:C9"/>
    <mergeCell ref="D7:D9"/>
    <mergeCell ref="E7:E9"/>
    <mergeCell ref="A11:E11"/>
    <mergeCell ref="B54:C54"/>
    <mergeCell ref="B42:D42"/>
    <mergeCell ref="A43:D43"/>
    <mergeCell ref="B46:D46"/>
    <mergeCell ref="A47:D47"/>
    <mergeCell ref="A48:C48"/>
    <mergeCell ref="B51:C51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9D1C6-8F71-4100-968E-F98AB8462DA7}">
  <dimension ref="A1:I21"/>
  <sheetViews>
    <sheetView view="pageBreakPreview" zoomScale="60" zoomScaleNormal="100" workbookViewId="0">
      <selection activeCell="E22" sqref="E22"/>
    </sheetView>
  </sheetViews>
  <sheetFormatPr defaultRowHeight="12" x14ac:dyDescent="0.25"/>
  <cols>
    <col min="1" max="1" width="3.28515625" style="55" customWidth="1"/>
    <col min="2" max="2" width="29.28515625" style="55" customWidth="1"/>
    <col min="3" max="3" width="32.28515625" style="55" customWidth="1"/>
    <col min="4" max="4" width="27.5703125" style="74" customWidth="1"/>
    <col min="5" max="5" width="13.7109375" style="75" customWidth="1"/>
    <col min="6" max="7" width="9.140625" style="55"/>
    <col min="8" max="8" width="131.28515625" style="55" customWidth="1"/>
    <col min="9" max="9" width="11.85546875" style="55" bestFit="1" customWidth="1"/>
    <col min="10" max="245" width="9.140625" style="55"/>
    <col min="246" max="246" width="4.28515625" style="55" customWidth="1"/>
    <col min="247" max="247" width="20.85546875" style="55" customWidth="1"/>
    <col min="248" max="248" width="10.140625" style="55" customWidth="1"/>
    <col min="249" max="249" width="7.42578125" style="55" customWidth="1"/>
    <col min="250" max="250" width="34.28515625" style="55" customWidth="1"/>
    <col min="251" max="251" width="7" style="55" customWidth="1"/>
    <col min="252" max="252" width="1.85546875" style="55" customWidth="1"/>
    <col min="253" max="253" width="5.42578125" style="55" customWidth="1"/>
    <col min="254" max="254" width="1.85546875" style="55" customWidth="1"/>
    <col min="255" max="256" width="5.42578125" style="55" customWidth="1"/>
    <col min="257" max="257" width="4.85546875" style="55" customWidth="1"/>
    <col min="258" max="260" width="0" style="55" hidden="1" customWidth="1"/>
    <col min="261" max="261" width="16.85546875" style="55" customWidth="1"/>
    <col min="262" max="264" width="9.140625" style="55"/>
    <col min="265" max="265" width="11.85546875" style="55" bestFit="1" customWidth="1"/>
    <col min="266" max="501" width="9.140625" style="55"/>
    <col min="502" max="502" width="4.28515625" style="55" customWidth="1"/>
    <col min="503" max="503" width="20.85546875" style="55" customWidth="1"/>
    <col min="504" max="504" width="10.140625" style="55" customWidth="1"/>
    <col min="505" max="505" width="7.42578125" style="55" customWidth="1"/>
    <col min="506" max="506" width="34.28515625" style="55" customWidth="1"/>
    <col min="507" max="507" width="7" style="55" customWidth="1"/>
    <col min="508" max="508" width="1.85546875" style="55" customWidth="1"/>
    <col min="509" max="509" width="5.42578125" style="55" customWidth="1"/>
    <col min="510" max="510" width="1.85546875" style="55" customWidth="1"/>
    <col min="511" max="512" width="5.42578125" style="55" customWidth="1"/>
    <col min="513" max="513" width="4.85546875" style="55" customWidth="1"/>
    <col min="514" max="516" width="0" style="55" hidden="1" customWidth="1"/>
    <col min="517" max="517" width="16.85546875" style="55" customWidth="1"/>
    <col min="518" max="520" width="9.140625" style="55"/>
    <col min="521" max="521" width="11.85546875" style="55" bestFit="1" customWidth="1"/>
    <col min="522" max="757" width="9.140625" style="55"/>
    <col min="758" max="758" width="4.28515625" style="55" customWidth="1"/>
    <col min="759" max="759" width="20.85546875" style="55" customWidth="1"/>
    <col min="760" max="760" width="10.140625" style="55" customWidth="1"/>
    <col min="761" max="761" width="7.42578125" style="55" customWidth="1"/>
    <col min="762" max="762" width="34.28515625" style="55" customWidth="1"/>
    <col min="763" max="763" width="7" style="55" customWidth="1"/>
    <col min="764" max="764" width="1.85546875" style="55" customWidth="1"/>
    <col min="765" max="765" width="5.42578125" style="55" customWidth="1"/>
    <col min="766" max="766" width="1.85546875" style="55" customWidth="1"/>
    <col min="767" max="768" width="5.42578125" style="55" customWidth="1"/>
    <col min="769" max="769" width="4.85546875" style="55" customWidth="1"/>
    <col min="770" max="772" width="0" style="55" hidden="1" customWidth="1"/>
    <col min="773" max="773" width="16.85546875" style="55" customWidth="1"/>
    <col min="774" max="776" width="9.140625" style="55"/>
    <col min="777" max="777" width="11.85546875" style="55" bestFit="1" customWidth="1"/>
    <col min="778" max="1013" width="9.140625" style="55"/>
    <col min="1014" max="1014" width="4.28515625" style="55" customWidth="1"/>
    <col min="1015" max="1015" width="20.85546875" style="55" customWidth="1"/>
    <col min="1016" max="1016" width="10.140625" style="55" customWidth="1"/>
    <col min="1017" max="1017" width="7.42578125" style="55" customWidth="1"/>
    <col min="1018" max="1018" width="34.28515625" style="55" customWidth="1"/>
    <col min="1019" max="1019" width="7" style="55" customWidth="1"/>
    <col min="1020" max="1020" width="1.85546875" style="55" customWidth="1"/>
    <col min="1021" max="1021" width="5.42578125" style="55" customWidth="1"/>
    <col min="1022" max="1022" width="1.85546875" style="55" customWidth="1"/>
    <col min="1023" max="1024" width="5.42578125" style="55" customWidth="1"/>
    <col min="1025" max="1025" width="4.85546875" style="55" customWidth="1"/>
    <col min="1026" max="1028" width="0" style="55" hidden="1" customWidth="1"/>
    <col min="1029" max="1029" width="16.85546875" style="55" customWidth="1"/>
    <col min="1030" max="1032" width="9.140625" style="55"/>
    <col min="1033" max="1033" width="11.85546875" style="55" bestFit="1" customWidth="1"/>
    <col min="1034" max="1269" width="9.140625" style="55"/>
    <col min="1270" max="1270" width="4.28515625" style="55" customWidth="1"/>
    <col min="1271" max="1271" width="20.85546875" style="55" customWidth="1"/>
    <col min="1272" max="1272" width="10.140625" style="55" customWidth="1"/>
    <col min="1273" max="1273" width="7.42578125" style="55" customWidth="1"/>
    <col min="1274" max="1274" width="34.28515625" style="55" customWidth="1"/>
    <col min="1275" max="1275" width="7" style="55" customWidth="1"/>
    <col min="1276" max="1276" width="1.85546875" style="55" customWidth="1"/>
    <col min="1277" max="1277" width="5.42578125" style="55" customWidth="1"/>
    <col min="1278" max="1278" width="1.85546875" style="55" customWidth="1"/>
    <col min="1279" max="1280" width="5.42578125" style="55" customWidth="1"/>
    <col min="1281" max="1281" width="4.85546875" style="55" customWidth="1"/>
    <col min="1282" max="1284" width="0" style="55" hidden="1" customWidth="1"/>
    <col min="1285" max="1285" width="16.85546875" style="55" customWidth="1"/>
    <col min="1286" max="1288" width="9.140625" style="55"/>
    <col min="1289" max="1289" width="11.85546875" style="55" bestFit="1" customWidth="1"/>
    <col min="1290" max="1525" width="9.140625" style="55"/>
    <col min="1526" max="1526" width="4.28515625" style="55" customWidth="1"/>
    <col min="1527" max="1527" width="20.85546875" style="55" customWidth="1"/>
    <col min="1528" max="1528" width="10.140625" style="55" customWidth="1"/>
    <col min="1529" max="1529" width="7.42578125" style="55" customWidth="1"/>
    <col min="1530" max="1530" width="34.28515625" style="55" customWidth="1"/>
    <col min="1531" max="1531" width="7" style="55" customWidth="1"/>
    <col min="1532" max="1532" width="1.85546875" style="55" customWidth="1"/>
    <col min="1533" max="1533" width="5.42578125" style="55" customWidth="1"/>
    <col min="1534" max="1534" width="1.85546875" style="55" customWidth="1"/>
    <col min="1535" max="1536" width="5.42578125" style="55" customWidth="1"/>
    <col min="1537" max="1537" width="4.85546875" style="55" customWidth="1"/>
    <col min="1538" max="1540" width="0" style="55" hidden="1" customWidth="1"/>
    <col min="1541" max="1541" width="16.85546875" style="55" customWidth="1"/>
    <col min="1542" max="1544" width="9.140625" style="55"/>
    <col min="1545" max="1545" width="11.85546875" style="55" bestFit="1" customWidth="1"/>
    <col min="1546" max="1781" width="9.140625" style="55"/>
    <col min="1782" max="1782" width="4.28515625" style="55" customWidth="1"/>
    <col min="1783" max="1783" width="20.85546875" style="55" customWidth="1"/>
    <col min="1784" max="1784" width="10.140625" style="55" customWidth="1"/>
    <col min="1785" max="1785" width="7.42578125" style="55" customWidth="1"/>
    <col min="1786" max="1786" width="34.28515625" style="55" customWidth="1"/>
    <col min="1787" max="1787" width="7" style="55" customWidth="1"/>
    <col min="1788" max="1788" width="1.85546875" style="55" customWidth="1"/>
    <col min="1789" max="1789" width="5.42578125" style="55" customWidth="1"/>
    <col min="1790" max="1790" width="1.85546875" style="55" customWidth="1"/>
    <col min="1791" max="1792" width="5.42578125" style="55" customWidth="1"/>
    <col min="1793" max="1793" width="4.85546875" style="55" customWidth="1"/>
    <col min="1794" max="1796" width="0" style="55" hidden="1" customWidth="1"/>
    <col min="1797" max="1797" width="16.85546875" style="55" customWidth="1"/>
    <col min="1798" max="1800" width="9.140625" style="55"/>
    <col min="1801" max="1801" width="11.85546875" style="55" bestFit="1" customWidth="1"/>
    <col min="1802" max="2037" width="9.140625" style="55"/>
    <col min="2038" max="2038" width="4.28515625" style="55" customWidth="1"/>
    <col min="2039" max="2039" width="20.85546875" style="55" customWidth="1"/>
    <col min="2040" max="2040" width="10.140625" style="55" customWidth="1"/>
    <col min="2041" max="2041" width="7.42578125" style="55" customWidth="1"/>
    <col min="2042" max="2042" width="34.28515625" style="55" customWidth="1"/>
    <col min="2043" max="2043" width="7" style="55" customWidth="1"/>
    <col min="2044" max="2044" width="1.85546875" style="55" customWidth="1"/>
    <col min="2045" max="2045" width="5.42578125" style="55" customWidth="1"/>
    <col min="2046" max="2046" width="1.85546875" style="55" customWidth="1"/>
    <col min="2047" max="2048" width="5.42578125" style="55" customWidth="1"/>
    <col min="2049" max="2049" width="4.85546875" style="55" customWidth="1"/>
    <col min="2050" max="2052" width="0" style="55" hidden="1" customWidth="1"/>
    <col min="2053" max="2053" width="16.85546875" style="55" customWidth="1"/>
    <col min="2054" max="2056" width="9.140625" style="55"/>
    <col min="2057" max="2057" width="11.85546875" style="55" bestFit="1" customWidth="1"/>
    <col min="2058" max="2293" width="9.140625" style="55"/>
    <col min="2294" max="2294" width="4.28515625" style="55" customWidth="1"/>
    <col min="2295" max="2295" width="20.85546875" style="55" customWidth="1"/>
    <col min="2296" max="2296" width="10.140625" style="55" customWidth="1"/>
    <col min="2297" max="2297" width="7.42578125" style="55" customWidth="1"/>
    <col min="2298" max="2298" width="34.28515625" style="55" customWidth="1"/>
    <col min="2299" max="2299" width="7" style="55" customWidth="1"/>
    <col min="2300" max="2300" width="1.85546875" style="55" customWidth="1"/>
    <col min="2301" max="2301" width="5.42578125" style="55" customWidth="1"/>
    <col min="2302" max="2302" width="1.85546875" style="55" customWidth="1"/>
    <col min="2303" max="2304" width="5.42578125" style="55" customWidth="1"/>
    <col min="2305" max="2305" width="4.85546875" style="55" customWidth="1"/>
    <col min="2306" max="2308" width="0" style="55" hidden="1" customWidth="1"/>
    <col min="2309" max="2309" width="16.85546875" style="55" customWidth="1"/>
    <col min="2310" max="2312" width="9.140625" style="55"/>
    <col min="2313" max="2313" width="11.85546875" style="55" bestFit="1" customWidth="1"/>
    <col min="2314" max="2549" width="9.140625" style="55"/>
    <col min="2550" max="2550" width="4.28515625" style="55" customWidth="1"/>
    <col min="2551" max="2551" width="20.85546875" style="55" customWidth="1"/>
    <col min="2552" max="2552" width="10.140625" style="55" customWidth="1"/>
    <col min="2553" max="2553" width="7.42578125" style="55" customWidth="1"/>
    <col min="2554" max="2554" width="34.28515625" style="55" customWidth="1"/>
    <col min="2555" max="2555" width="7" style="55" customWidth="1"/>
    <col min="2556" max="2556" width="1.85546875" style="55" customWidth="1"/>
    <col min="2557" max="2557" width="5.42578125" style="55" customWidth="1"/>
    <col min="2558" max="2558" width="1.85546875" style="55" customWidth="1"/>
    <col min="2559" max="2560" width="5.42578125" style="55" customWidth="1"/>
    <col min="2561" max="2561" width="4.85546875" style="55" customWidth="1"/>
    <col min="2562" max="2564" width="0" style="55" hidden="1" customWidth="1"/>
    <col min="2565" max="2565" width="16.85546875" style="55" customWidth="1"/>
    <col min="2566" max="2568" width="9.140625" style="55"/>
    <col min="2569" max="2569" width="11.85546875" style="55" bestFit="1" customWidth="1"/>
    <col min="2570" max="2805" width="9.140625" style="55"/>
    <col min="2806" max="2806" width="4.28515625" style="55" customWidth="1"/>
    <col min="2807" max="2807" width="20.85546875" style="55" customWidth="1"/>
    <col min="2808" max="2808" width="10.140625" style="55" customWidth="1"/>
    <col min="2809" max="2809" width="7.42578125" style="55" customWidth="1"/>
    <col min="2810" max="2810" width="34.28515625" style="55" customWidth="1"/>
    <col min="2811" max="2811" width="7" style="55" customWidth="1"/>
    <col min="2812" max="2812" width="1.85546875" style="55" customWidth="1"/>
    <col min="2813" max="2813" width="5.42578125" style="55" customWidth="1"/>
    <col min="2814" max="2814" width="1.85546875" style="55" customWidth="1"/>
    <col min="2815" max="2816" width="5.42578125" style="55" customWidth="1"/>
    <col min="2817" max="2817" width="4.85546875" style="55" customWidth="1"/>
    <col min="2818" max="2820" width="0" style="55" hidden="1" customWidth="1"/>
    <col min="2821" max="2821" width="16.85546875" style="55" customWidth="1"/>
    <col min="2822" max="2824" width="9.140625" style="55"/>
    <col min="2825" max="2825" width="11.85546875" style="55" bestFit="1" customWidth="1"/>
    <col min="2826" max="3061" width="9.140625" style="55"/>
    <col min="3062" max="3062" width="4.28515625" style="55" customWidth="1"/>
    <col min="3063" max="3063" width="20.85546875" style="55" customWidth="1"/>
    <col min="3064" max="3064" width="10.140625" style="55" customWidth="1"/>
    <col min="3065" max="3065" width="7.42578125" style="55" customWidth="1"/>
    <col min="3066" max="3066" width="34.28515625" style="55" customWidth="1"/>
    <col min="3067" max="3067" width="7" style="55" customWidth="1"/>
    <col min="3068" max="3068" width="1.85546875" style="55" customWidth="1"/>
    <col min="3069" max="3069" width="5.42578125" style="55" customWidth="1"/>
    <col min="3070" max="3070" width="1.85546875" style="55" customWidth="1"/>
    <col min="3071" max="3072" width="5.42578125" style="55" customWidth="1"/>
    <col min="3073" max="3073" width="4.85546875" style="55" customWidth="1"/>
    <col min="3074" max="3076" width="0" style="55" hidden="1" customWidth="1"/>
    <col min="3077" max="3077" width="16.85546875" style="55" customWidth="1"/>
    <col min="3078" max="3080" width="9.140625" style="55"/>
    <col min="3081" max="3081" width="11.85546875" style="55" bestFit="1" customWidth="1"/>
    <col min="3082" max="3317" width="9.140625" style="55"/>
    <col min="3318" max="3318" width="4.28515625" style="55" customWidth="1"/>
    <col min="3319" max="3319" width="20.85546875" style="55" customWidth="1"/>
    <col min="3320" max="3320" width="10.140625" style="55" customWidth="1"/>
    <col min="3321" max="3321" width="7.42578125" style="55" customWidth="1"/>
    <col min="3322" max="3322" width="34.28515625" style="55" customWidth="1"/>
    <col min="3323" max="3323" width="7" style="55" customWidth="1"/>
    <col min="3324" max="3324" width="1.85546875" style="55" customWidth="1"/>
    <col min="3325" max="3325" width="5.42578125" style="55" customWidth="1"/>
    <col min="3326" max="3326" width="1.85546875" style="55" customWidth="1"/>
    <col min="3327" max="3328" width="5.42578125" style="55" customWidth="1"/>
    <col min="3329" max="3329" width="4.85546875" style="55" customWidth="1"/>
    <col min="3330" max="3332" width="0" style="55" hidden="1" customWidth="1"/>
    <col min="3333" max="3333" width="16.85546875" style="55" customWidth="1"/>
    <col min="3334" max="3336" width="9.140625" style="55"/>
    <col min="3337" max="3337" width="11.85546875" style="55" bestFit="1" customWidth="1"/>
    <col min="3338" max="3573" width="9.140625" style="55"/>
    <col min="3574" max="3574" width="4.28515625" style="55" customWidth="1"/>
    <col min="3575" max="3575" width="20.85546875" style="55" customWidth="1"/>
    <col min="3576" max="3576" width="10.140625" style="55" customWidth="1"/>
    <col min="3577" max="3577" width="7.42578125" style="55" customWidth="1"/>
    <col min="3578" max="3578" width="34.28515625" style="55" customWidth="1"/>
    <col min="3579" max="3579" width="7" style="55" customWidth="1"/>
    <col min="3580" max="3580" width="1.85546875" style="55" customWidth="1"/>
    <col min="3581" max="3581" width="5.42578125" style="55" customWidth="1"/>
    <col min="3582" max="3582" width="1.85546875" style="55" customWidth="1"/>
    <col min="3583" max="3584" width="5.42578125" style="55" customWidth="1"/>
    <col min="3585" max="3585" width="4.85546875" style="55" customWidth="1"/>
    <col min="3586" max="3588" width="0" style="55" hidden="1" customWidth="1"/>
    <col min="3589" max="3589" width="16.85546875" style="55" customWidth="1"/>
    <col min="3590" max="3592" width="9.140625" style="55"/>
    <col min="3593" max="3593" width="11.85546875" style="55" bestFit="1" customWidth="1"/>
    <col min="3594" max="3829" width="9.140625" style="55"/>
    <col min="3830" max="3830" width="4.28515625" style="55" customWidth="1"/>
    <col min="3831" max="3831" width="20.85546875" style="55" customWidth="1"/>
    <col min="3832" max="3832" width="10.140625" style="55" customWidth="1"/>
    <col min="3833" max="3833" width="7.42578125" style="55" customWidth="1"/>
    <col min="3834" max="3834" width="34.28515625" style="55" customWidth="1"/>
    <col min="3835" max="3835" width="7" style="55" customWidth="1"/>
    <col min="3836" max="3836" width="1.85546875" style="55" customWidth="1"/>
    <col min="3837" max="3837" width="5.42578125" style="55" customWidth="1"/>
    <col min="3838" max="3838" width="1.85546875" style="55" customWidth="1"/>
    <col min="3839" max="3840" width="5.42578125" style="55" customWidth="1"/>
    <col min="3841" max="3841" width="4.85546875" style="55" customWidth="1"/>
    <col min="3842" max="3844" width="0" style="55" hidden="1" customWidth="1"/>
    <col min="3845" max="3845" width="16.85546875" style="55" customWidth="1"/>
    <col min="3846" max="3848" width="9.140625" style="55"/>
    <col min="3849" max="3849" width="11.85546875" style="55" bestFit="1" customWidth="1"/>
    <col min="3850" max="4085" width="9.140625" style="55"/>
    <col min="4086" max="4086" width="4.28515625" style="55" customWidth="1"/>
    <col min="4087" max="4087" width="20.85546875" style="55" customWidth="1"/>
    <col min="4088" max="4088" width="10.140625" style="55" customWidth="1"/>
    <col min="4089" max="4089" width="7.42578125" style="55" customWidth="1"/>
    <col min="4090" max="4090" width="34.28515625" style="55" customWidth="1"/>
    <col min="4091" max="4091" width="7" style="55" customWidth="1"/>
    <col min="4092" max="4092" width="1.85546875" style="55" customWidth="1"/>
    <col min="4093" max="4093" width="5.42578125" style="55" customWidth="1"/>
    <col min="4094" max="4094" width="1.85546875" style="55" customWidth="1"/>
    <col min="4095" max="4096" width="5.42578125" style="55" customWidth="1"/>
    <col min="4097" max="4097" width="4.85546875" style="55" customWidth="1"/>
    <col min="4098" max="4100" width="0" style="55" hidden="1" customWidth="1"/>
    <col min="4101" max="4101" width="16.85546875" style="55" customWidth="1"/>
    <col min="4102" max="4104" width="9.140625" style="55"/>
    <col min="4105" max="4105" width="11.85546875" style="55" bestFit="1" customWidth="1"/>
    <col min="4106" max="4341" width="9.140625" style="55"/>
    <col min="4342" max="4342" width="4.28515625" style="55" customWidth="1"/>
    <col min="4343" max="4343" width="20.85546875" style="55" customWidth="1"/>
    <col min="4344" max="4344" width="10.140625" style="55" customWidth="1"/>
    <col min="4345" max="4345" width="7.42578125" style="55" customWidth="1"/>
    <col min="4346" max="4346" width="34.28515625" style="55" customWidth="1"/>
    <col min="4347" max="4347" width="7" style="55" customWidth="1"/>
    <col min="4348" max="4348" width="1.85546875" style="55" customWidth="1"/>
    <col min="4349" max="4349" width="5.42578125" style="55" customWidth="1"/>
    <col min="4350" max="4350" width="1.85546875" style="55" customWidth="1"/>
    <col min="4351" max="4352" width="5.42578125" style="55" customWidth="1"/>
    <col min="4353" max="4353" width="4.85546875" style="55" customWidth="1"/>
    <col min="4354" max="4356" width="0" style="55" hidden="1" customWidth="1"/>
    <col min="4357" max="4357" width="16.85546875" style="55" customWidth="1"/>
    <col min="4358" max="4360" width="9.140625" style="55"/>
    <col min="4361" max="4361" width="11.85546875" style="55" bestFit="1" customWidth="1"/>
    <col min="4362" max="4597" width="9.140625" style="55"/>
    <col min="4598" max="4598" width="4.28515625" style="55" customWidth="1"/>
    <col min="4599" max="4599" width="20.85546875" style="55" customWidth="1"/>
    <col min="4600" max="4600" width="10.140625" style="55" customWidth="1"/>
    <col min="4601" max="4601" width="7.42578125" style="55" customWidth="1"/>
    <col min="4602" max="4602" width="34.28515625" style="55" customWidth="1"/>
    <col min="4603" max="4603" width="7" style="55" customWidth="1"/>
    <col min="4604" max="4604" width="1.85546875" style="55" customWidth="1"/>
    <col min="4605" max="4605" width="5.42578125" style="55" customWidth="1"/>
    <col min="4606" max="4606" width="1.85546875" style="55" customWidth="1"/>
    <col min="4607" max="4608" width="5.42578125" style="55" customWidth="1"/>
    <col min="4609" max="4609" width="4.85546875" style="55" customWidth="1"/>
    <col min="4610" max="4612" width="0" style="55" hidden="1" customWidth="1"/>
    <col min="4613" max="4613" width="16.85546875" style="55" customWidth="1"/>
    <col min="4614" max="4616" width="9.140625" style="55"/>
    <col min="4617" max="4617" width="11.85546875" style="55" bestFit="1" customWidth="1"/>
    <col min="4618" max="4853" width="9.140625" style="55"/>
    <col min="4854" max="4854" width="4.28515625" style="55" customWidth="1"/>
    <col min="4855" max="4855" width="20.85546875" style="55" customWidth="1"/>
    <col min="4856" max="4856" width="10.140625" style="55" customWidth="1"/>
    <col min="4857" max="4857" width="7.42578125" style="55" customWidth="1"/>
    <col min="4858" max="4858" width="34.28515625" style="55" customWidth="1"/>
    <col min="4859" max="4859" width="7" style="55" customWidth="1"/>
    <col min="4860" max="4860" width="1.85546875" style="55" customWidth="1"/>
    <col min="4861" max="4861" width="5.42578125" style="55" customWidth="1"/>
    <col min="4862" max="4862" width="1.85546875" style="55" customWidth="1"/>
    <col min="4863" max="4864" width="5.42578125" style="55" customWidth="1"/>
    <col min="4865" max="4865" width="4.85546875" style="55" customWidth="1"/>
    <col min="4866" max="4868" width="0" style="55" hidden="1" customWidth="1"/>
    <col min="4869" max="4869" width="16.85546875" style="55" customWidth="1"/>
    <col min="4870" max="4872" width="9.140625" style="55"/>
    <col min="4873" max="4873" width="11.85546875" style="55" bestFit="1" customWidth="1"/>
    <col min="4874" max="5109" width="9.140625" style="55"/>
    <col min="5110" max="5110" width="4.28515625" style="55" customWidth="1"/>
    <col min="5111" max="5111" width="20.85546875" style="55" customWidth="1"/>
    <col min="5112" max="5112" width="10.140625" style="55" customWidth="1"/>
    <col min="5113" max="5113" width="7.42578125" style="55" customWidth="1"/>
    <col min="5114" max="5114" width="34.28515625" style="55" customWidth="1"/>
    <col min="5115" max="5115" width="7" style="55" customWidth="1"/>
    <col min="5116" max="5116" width="1.85546875" style="55" customWidth="1"/>
    <col min="5117" max="5117" width="5.42578125" style="55" customWidth="1"/>
    <col min="5118" max="5118" width="1.85546875" style="55" customWidth="1"/>
    <col min="5119" max="5120" width="5.42578125" style="55" customWidth="1"/>
    <col min="5121" max="5121" width="4.85546875" style="55" customWidth="1"/>
    <col min="5122" max="5124" width="0" style="55" hidden="1" customWidth="1"/>
    <col min="5125" max="5125" width="16.85546875" style="55" customWidth="1"/>
    <col min="5126" max="5128" width="9.140625" style="55"/>
    <col min="5129" max="5129" width="11.85546875" style="55" bestFit="1" customWidth="1"/>
    <col min="5130" max="5365" width="9.140625" style="55"/>
    <col min="5366" max="5366" width="4.28515625" style="55" customWidth="1"/>
    <col min="5367" max="5367" width="20.85546875" style="55" customWidth="1"/>
    <col min="5368" max="5368" width="10.140625" style="55" customWidth="1"/>
    <col min="5369" max="5369" width="7.42578125" style="55" customWidth="1"/>
    <col min="5370" max="5370" width="34.28515625" style="55" customWidth="1"/>
    <col min="5371" max="5371" width="7" style="55" customWidth="1"/>
    <col min="5372" max="5372" width="1.85546875" style="55" customWidth="1"/>
    <col min="5373" max="5373" width="5.42578125" style="55" customWidth="1"/>
    <col min="5374" max="5374" width="1.85546875" style="55" customWidth="1"/>
    <col min="5375" max="5376" width="5.42578125" style="55" customWidth="1"/>
    <col min="5377" max="5377" width="4.85546875" style="55" customWidth="1"/>
    <col min="5378" max="5380" width="0" style="55" hidden="1" customWidth="1"/>
    <col min="5381" max="5381" width="16.85546875" style="55" customWidth="1"/>
    <col min="5382" max="5384" width="9.140625" style="55"/>
    <col min="5385" max="5385" width="11.85546875" style="55" bestFit="1" customWidth="1"/>
    <col min="5386" max="5621" width="9.140625" style="55"/>
    <col min="5622" max="5622" width="4.28515625" style="55" customWidth="1"/>
    <col min="5623" max="5623" width="20.85546875" style="55" customWidth="1"/>
    <col min="5624" max="5624" width="10.140625" style="55" customWidth="1"/>
    <col min="5625" max="5625" width="7.42578125" style="55" customWidth="1"/>
    <col min="5626" max="5626" width="34.28515625" style="55" customWidth="1"/>
    <col min="5627" max="5627" width="7" style="55" customWidth="1"/>
    <col min="5628" max="5628" width="1.85546875" style="55" customWidth="1"/>
    <col min="5629" max="5629" width="5.42578125" style="55" customWidth="1"/>
    <col min="5630" max="5630" width="1.85546875" style="55" customWidth="1"/>
    <col min="5631" max="5632" width="5.42578125" style="55" customWidth="1"/>
    <col min="5633" max="5633" width="4.85546875" style="55" customWidth="1"/>
    <col min="5634" max="5636" width="0" style="55" hidden="1" customWidth="1"/>
    <col min="5637" max="5637" width="16.85546875" style="55" customWidth="1"/>
    <col min="5638" max="5640" width="9.140625" style="55"/>
    <col min="5641" max="5641" width="11.85546875" style="55" bestFit="1" customWidth="1"/>
    <col min="5642" max="5877" width="9.140625" style="55"/>
    <col min="5878" max="5878" width="4.28515625" style="55" customWidth="1"/>
    <col min="5879" max="5879" width="20.85546875" style="55" customWidth="1"/>
    <col min="5880" max="5880" width="10.140625" style="55" customWidth="1"/>
    <col min="5881" max="5881" width="7.42578125" style="55" customWidth="1"/>
    <col min="5882" max="5882" width="34.28515625" style="55" customWidth="1"/>
    <col min="5883" max="5883" width="7" style="55" customWidth="1"/>
    <col min="5884" max="5884" width="1.85546875" style="55" customWidth="1"/>
    <col min="5885" max="5885" width="5.42578125" style="55" customWidth="1"/>
    <col min="5886" max="5886" width="1.85546875" style="55" customWidth="1"/>
    <col min="5887" max="5888" width="5.42578125" style="55" customWidth="1"/>
    <col min="5889" max="5889" width="4.85546875" style="55" customWidth="1"/>
    <col min="5890" max="5892" width="0" style="55" hidden="1" customWidth="1"/>
    <col min="5893" max="5893" width="16.85546875" style="55" customWidth="1"/>
    <col min="5894" max="5896" width="9.140625" style="55"/>
    <col min="5897" max="5897" width="11.85546875" style="55" bestFit="1" customWidth="1"/>
    <col min="5898" max="6133" width="9.140625" style="55"/>
    <col min="6134" max="6134" width="4.28515625" style="55" customWidth="1"/>
    <col min="6135" max="6135" width="20.85546875" style="55" customWidth="1"/>
    <col min="6136" max="6136" width="10.140625" style="55" customWidth="1"/>
    <col min="6137" max="6137" width="7.42578125" style="55" customWidth="1"/>
    <col min="6138" max="6138" width="34.28515625" style="55" customWidth="1"/>
    <col min="6139" max="6139" width="7" style="55" customWidth="1"/>
    <col min="6140" max="6140" width="1.85546875" style="55" customWidth="1"/>
    <col min="6141" max="6141" width="5.42578125" style="55" customWidth="1"/>
    <col min="6142" max="6142" width="1.85546875" style="55" customWidth="1"/>
    <col min="6143" max="6144" width="5.42578125" style="55" customWidth="1"/>
    <col min="6145" max="6145" width="4.85546875" style="55" customWidth="1"/>
    <col min="6146" max="6148" width="0" style="55" hidden="1" customWidth="1"/>
    <col min="6149" max="6149" width="16.85546875" style="55" customWidth="1"/>
    <col min="6150" max="6152" width="9.140625" style="55"/>
    <col min="6153" max="6153" width="11.85546875" style="55" bestFit="1" customWidth="1"/>
    <col min="6154" max="6389" width="9.140625" style="55"/>
    <col min="6390" max="6390" width="4.28515625" style="55" customWidth="1"/>
    <col min="6391" max="6391" width="20.85546875" style="55" customWidth="1"/>
    <col min="6392" max="6392" width="10.140625" style="55" customWidth="1"/>
    <col min="6393" max="6393" width="7.42578125" style="55" customWidth="1"/>
    <col min="6394" max="6394" width="34.28515625" style="55" customWidth="1"/>
    <col min="6395" max="6395" width="7" style="55" customWidth="1"/>
    <col min="6396" max="6396" width="1.85546875" style="55" customWidth="1"/>
    <col min="6397" max="6397" width="5.42578125" style="55" customWidth="1"/>
    <col min="6398" max="6398" width="1.85546875" style="55" customWidth="1"/>
    <col min="6399" max="6400" width="5.42578125" style="55" customWidth="1"/>
    <col min="6401" max="6401" width="4.85546875" style="55" customWidth="1"/>
    <col min="6402" max="6404" width="0" style="55" hidden="1" customWidth="1"/>
    <col min="6405" max="6405" width="16.85546875" style="55" customWidth="1"/>
    <col min="6406" max="6408" width="9.140625" style="55"/>
    <col min="6409" max="6409" width="11.85546875" style="55" bestFit="1" customWidth="1"/>
    <col min="6410" max="6645" width="9.140625" style="55"/>
    <col min="6646" max="6646" width="4.28515625" style="55" customWidth="1"/>
    <col min="6647" max="6647" width="20.85546875" style="55" customWidth="1"/>
    <col min="6648" max="6648" width="10.140625" style="55" customWidth="1"/>
    <col min="6649" max="6649" width="7.42578125" style="55" customWidth="1"/>
    <col min="6650" max="6650" width="34.28515625" style="55" customWidth="1"/>
    <col min="6651" max="6651" width="7" style="55" customWidth="1"/>
    <col min="6652" max="6652" width="1.85546875" style="55" customWidth="1"/>
    <col min="6653" max="6653" width="5.42578125" style="55" customWidth="1"/>
    <col min="6654" max="6654" width="1.85546875" style="55" customWidth="1"/>
    <col min="6655" max="6656" width="5.42578125" style="55" customWidth="1"/>
    <col min="6657" max="6657" width="4.85546875" style="55" customWidth="1"/>
    <col min="6658" max="6660" width="0" style="55" hidden="1" customWidth="1"/>
    <col min="6661" max="6661" width="16.85546875" style="55" customWidth="1"/>
    <col min="6662" max="6664" width="9.140625" style="55"/>
    <col min="6665" max="6665" width="11.85546875" style="55" bestFit="1" customWidth="1"/>
    <col min="6666" max="6901" width="9.140625" style="55"/>
    <col min="6902" max="6902" width="4.28515625" style="55" customWidth="1"/>
    <col min="6903" max="6903" width="20.85546875" style="55" customWidth="1"/>
    <col min="6904" max="6904" width="10.140625" style="55" customWidth="1"/>
    <col min="6905" max="6905" width="7.42578125" style="55" customWidth="1"/>
    <col min="6906" max="6906" width="34.28515625" style="55" customWidth="1"/>
    <col min="6907" max="6907" width="7" style="55" customWidth="1"/>
    <col min="6908" max="6908" width="1.85546875" style="55" customWidth="1"/>
    <col min="6909" max="6909" width="5.42578125" style="55" customWidth="1"/>
    <col min="6910" max="6910" width="1.85546875" style="55" customWidth="1"/>
    <col min="6911" max="6912" width="5.42578125" style="55" customWidth="1"/>
    <col min="6913" max="6913" width="4.85546875" style="55" customWidth="1"/>
    <col min="6914" max="6916" width="0" style="55" hidden="1" customWidth="1"/>
    <col min="6917" max="6917" width="16.85546875" style="55" customWidth="1"/>
    <col min="6918" max="6920" width="9.140625" style="55"/>
    <col min="6921" max="6921" width="11.85546875" style="55" bestFit="1" customWidth="1"/>
    <col min="6922" max="7157" width="9.140625" style="55"/>
    <col min="7158" max="7158" width="4.28515625" style="55" customWidth="1"/>
    <col min="7159" max="7159" width="20.85546875" style="55" customWidth="1"/>
    <col min="7160" max="7160" width="10.140625" style="55" customWidth="1"/>
    <col min="7161" max="7161" width="7.42578125" style="55" customWidth="1"/>
    <col min="7162" max="7162" width="34.28515625" style="55" customWidth="1"/>
    <col min="7163" max="7163" width="7" style="55" customWidth="1"/>
    <col min="7164" max="7164" width="1.85546875" style="55" customWidth="1"/>
    <col min="7165" max="7165" width="5.42578125" style="55" customWidth="1"/>
    <col min="7166" max="7166" width="1.85546875" style="55" customWidth="1"/>
    <col min="7167" max="7168" width="5.42578125" style="55" customWidth="1"/>
    <col min="7169" max="7169" width="4.85546875" style="55" customWidth="1"/>
    <col min="7170" max="7172" width="0" style="55" hidden="1" customWidth="1"/>
    <col min="7173" max="7173" width="16.85546875" style="55" customWidth="1"/>
    <col min="7174" max="7176" width="9.140625" style="55"/>
    <col min="7177" max="7177" width="11.85546875" style="55" bestFit="1" customWidth="1"/>
    <col min="7178" max="7413" width="9.140625" style="55"/>
    <col min="7414" max="7414" width="4.28515625" style="55" customWidth="1"/>
    <col min="7415" max="7415" width="20.85546875" style="55" customWidth="1"/>
    <col min="7416" max="7416" width="10.140625" style="55" customWidth="1"/>
    <col min="7417" max="7417" width="7.42578125" style="55" customWidth="1"/>
    <col min="7418" max="7418" width="34.28515625" style="55" customWidth="1"/>
    <col min="7419" max="7419" width="7" style="55" customWidth="1"/>
    <col min="7420" max="7420" width="1.85546875" style="55" customWidth="1"/>
    <col min="7421" max="7421" width="5.42578125" style="55" customWidth="1"/>
    <col min="7422" max="7422" width="1.85546875" style="55" customWidth="1"/>
    <col min="7423" max="7424" width="5.42578125" style="55" customWidth="1"/>
    <col min="7425" max="7425" width="4.85546875" style="55" customWidth="1"/>
    <col min="7426" max="7428" width="0" style="55" hidden="1" customWidth="1"/>
    <col min="7429" max="7429" width="16.85546875" style="55" customWidth="1"/>
    <col min="7430" max="7432" width="9.140625" style="55"/>
    <col min="7433" max="7433" width="11.85546875" style="55" bestFit="1" customWidth="1"/>
    <col min="7434" max="7669" width="9.140625" style="55"/>
    <col min="7670" max="7670" width="4.28515625" style="55" customWidth="1"/>
    <col min="7671" max="7671" width="20.85546875" style="55" customWidth="1"/>
    <col min="7672" max="7672" width="10.140625" style="55" customWidth="1"/>
    <col min="7673" max="7673" width="7.42578125" style="55" customWidth="1"/>
    <col min="7674" max="7674" width="34.28515625" style="55" customWidth="1"/>
    <col min="7675" max="7675" width="7" style="55" customWidth="1"/>
    <col min="7676" max="7676" width="1.85546875" style="55" customWidth="1"/>
    <col min="7677" max="7677" width="5.42578125" style="55" customWidth="1"/>
    <col min="7678" max="7678" width="1.85546875" style="55" customWidth="1"/>
    <col min="7679" max="7680" width="5.42578125" style="55" customWidth="1"/>
    <col min="7681" max="7681" width="4.85546875" style="55" customWidth="1"/>
    <col min="7682" max="7684" width="0" style="55" hidden="1" customWidth="1"/>
    <col min="7685" max="7685" width="16.85546875" style="55" customWidth="1"/>
    <col min="7686" max="7688" width="9.140625" style="55"/>
    <col min="7689" max="7689" width="11.85546875" style="55" bestFit="1" customWidth="1"/>
    <col min="7690" max="7925" width="9.140625" style="55"/>
    <col min="7926" max="7926" width="4.28515625" style="55" customWidth="1"/>
    <col min="7927" max="7927" width="20.85546875" style="55" customWidth="1"/>
    <col min="7928" max="7928" width="10.140625" style="55" customWidth="1"/>
    <col min="7929" max="7929" width="7.42578125" style="55" customWidth="1"/>
    <col min="7930" max="7930" width="34.28515625" style="55" customWidth="1"/>
    <col min="7931" max="7931" width="7" style="55" customWidth="1"/>
    <col min="7932" max="7932" width="1.85546875" style="55" customWidth="1"/>
    <col min="7933" max="7933" width="5.42578125" style="55" customWidth="1"/>
    <col min="7934" max="7934" width="1.85546875" style="55" customWidth="1"/>
    <col min="7935" max="7936" width="5.42578125" style="55" customWidth="1"/>
    <col min="7937" max="7937" width="4.85546875" style="55" customWidth="1"/>
    <col min="7938" max="7940" width="0" style="55" hidden="1" customWidth="1"/>
    <col min="7941" max="7941" width="16.85546875" style="55" customWidth="1"/>
    <col min="7942" max="7944" width="9.140625" style="55"/>
    <col min="7945" max="7945" width="11.85546875" style="55" bestFit="1" customWidth="1"/>
    <col min="7946" max="8181" width="9.140625" style="55"/>
    <col min="8182" max="8182" width="4.28515625" style="55" customWidth="1"/>
    <col min="8183" max="8183" width="20.85546875" style="55" customWidth="1"/>
    <col min="8184" max="8184" width="10.140625" style="55" customWidth="1"/>
    <col min="8185" max="8185" width="7.42578125" style="55" customWidth="1"/>
    <col min="8186" max="8186" width="34.28515625" style="55" customWidth="1"/>
    <col min="8187" max="8187" width="7" style="55" customWidth="1"/>
    <col min="8188" max="8188" width="1.85546875" style="55" customWidth="1"/>
    <col min="8189" max="8189" width="5.42578125" style="55" customWidth="1"/>
    <col min="8190" max="8190" width="1.85546875" style="55" customWidth="1"/>
    <col min="8191" max="8192" width="5.42578125" style="55" customWidth="1"/>
    <col min="8193" max="8193" width="4.85546875" style="55" customWidth="1"/>
    <col min="8194" max="8196" width="0" style="55" hidden="1" customWidth="1"/>
    <col min="8197" max="8197" width="16.85546875" style="55" customWidth="1"/>
    <col min="8198" max="8200" width="9.140625" style="55"/>
    <col min="8201" max="8201" width="11.85546875" style="55" bestFit="1" customWidth="1"/>
    <col min="8202" max="8437" width="9.140625" style="55"/>
    <col min="8438" max="8438" width="4.28515625" style="55" customWidth="1"/>
    <col min="8439" max="8439" width="20.85546875" style="55" customWidth="1"/>
    <col min="8440" max="8440" width="10.140625" style="55" customWidth="1"/>
    <col min="8441" max="8441" width="7.42578125" style="55" customWidth="1"/>
    <col min="8442" max="8442" width="34.28515625" style="55" customWidth="1"/>
    <col min="8443" max="8443" width="7" style="55" customWidth="1"/>
    <col min="8444" max="8444" width="1.85546875" style="55" customWidth="1"/>
    <col min="8445" max="8445" width="5.42578125" style="55" customWidth="1"/>
    <col min="8446" max="8446" width="1.85546875" style="55" customWidth="1"/>
    <col min="8447" max="8448" width="5.42578125" style="55" customWidth="1"/>
    <col min="8449" max="8449" width="4.85546875" style="55" customWidth="1"/>
    <col min="8450" max="8452" width="0" style="55" hidden="1" customWidth="1"/>
    <col min="8453" max="8453" width="16.85546875" style="55" customWidth="1"/>
    <col min="8454" max="8456" width="9.140625" style="55"/>
    <col min="8457" max="8457" width="11.85546875" style="55" bestFit="1" customWidth="1"/>
    <col min="8458" max="8693" width="9.140625" style="55"/>
    <col min="8694" max="8694" width="4.28515625" style="55" customWidth="1"/>
    <col min="8695" max="8695" width="20.85546875" style="55" customWidth="1"/>
    <col min="8696" max="8696" width="10.140625" style="55" customWidth="1"/>
    <col min="8697" max="8697" width="7.42578125" style="55" customWidth="1"/>
    <col min="8698" max="8698" width="34.28515625" style="55" customWidth="1"/>
    <col min="8699" max="8699" width="7" style="55" customWidth="1"/>
    <col min="8700" max="8700" width="1.85546875" style="55" customWidth="1"/>
    <col min="8701" max="8701" width="5.42578125" style="55" customWidth="1"/>
    <col min="8702" max="8702" width="1.85546875" style="55" customWidth="1"/>
    <col min="8703" max="8704" width="5.42578125" style="55" customWidth="1"/>
    <col min="8705" max="8705" width="4.85546875" style="55" customWidth="1"/>
    <col min="8706" max="8708" width="0" style="55" hidden="1" customWidth="1"/>
    <col min="8709" max="8709" width="16.85546875" style="55" customWidth="1"/>
    <col min="8710" max="8712" width="9.140625" style="55"/>
    <col min="8713" max="8713" width="11.85546875" style="55" bestFit="1" customWidth="1"/>
    <col min="8714" max="8949" width="9.140625" style="55"/>
    <col min="8950" max="8950" width="4.28515625" style="55" customWidth="1"/>
    <col min="8951" max="8951" width="20.85546875" style="55" customWidth="1"/>
    <col min="8952" max="8952" width="10.140625" style="55" customWidth="1"/>
    <col min="8953" max="8953" width="7.42578125" style="55" customWidth="1"/>
    <col min="8954" max="8954" width="34.28515625" style="55" customWidth="1"/>
    <col min="8955" max="8955" width="7" style="55" customWidth="1"/>
    <col min="8956" max="8956" width="1.85546875" style="55" customWidth="1"/>
    <col min="8957" max="8957" width="5.42578125" style="55" customWidth="1"/>
    <col min="8958" max="8958" width="1.85546875" style="55" customWidth="1"/>
    <col min="8959" max="8960" width="5.42578125" style="55" customWidth="1"/>
    <col min="8961" max="8961" width="4.85546875" style="55" customWidth="1"/>
    <col min="8962" max="8964" width="0" style="55" hidden="1" customWidth="1"/>
    <col min="8965" max="8965" width="16.85546875" style="55" customWidth="1"/>
    <col min="8966" max="8968" width="9.140625" style="55"/>
    <col min="8969" max="8969" width="11.85546875" style="55" bestFit="1" customWidth="1"/>
    <col min="8970" max="9205" width="9.140625" style="55"/>
    <col min="9206" max="9206" width="4.28515625" style="55" customWidth="1"/>
    <col min="9207" max="9207" width="20.85546875" style="55" customWidth="1"/>
    <col min="9208" max="9208" width="10.140625" style="55" customWidth="1"/>
    <col min="9209" max="9209" width="7.42578125" style="55" customWidth="1"/>
    <col min="9210" max="9210" width="34.28515625" style="55" customWidth="1"/>
    <col min="9211" max="9211" width="7" style="55" customWidth="1"/>
    <col min="9212" max="9212" width="1.85546875" style="55" customWidth="1"/>
    <col min="9213" max="9213" width="5.42578125" style="55" customWidth="1"/>
    <col min="9214" max="9214" width="1.85546875" style="55" customWidth="1"/>
    <col min="9215" max="9216" width="5.42578125" style="55" customWidth="1"/>
    <col min="9217" max="9217" width="4.85546875" style="55" customWidth="1"/>
    <col min="9218" max="9220" width="0" style="55" hidden="1" customWidth="1"/>
    <col min="9221" max="9221" width="16.85546875" style="55" customWidth="1"/>
    <col min="9222" max="9224" width="9.140625" style="55"/>
    <col min="9225" max="9225" width="11.85546875" style="55" bestFit="1" customWidth="1"/>
    <col min="9226" max="9461" width="9.140625" style="55"/>
    <col min="9462" max="9462" width="4.28515625" style="55" customWidth="1"/>
    <col min="9463" max="9463" width="20.85546875" style="55" customWidth="1"/>
    <col min="9464" max="9464" width="10.140625" style="55" customWidth="1"/>
    <col min="9465" max="9465" width="7.42578125" style="55" customWidth="1"/>
    <col min="9466" max="9466" width="34.28515625" style="55" customWidth="1"/>
    <col min="9467" max="9467" width="7" style="55" customWidth="1"/>
    <col min="9468" max="9468" width="1.85546875" style="55" customWidth="1"/>
    <col min="9469" max="9469" width="5.42578125" style="55" customWidth="1"/>
    <col min="9470" max="9470" width="1.85546875" style="55" customWidth="1"/>
    <col min="9471" max="9472" width="5.42578125" style="55" customWidth="1"/>
    <col min="9473" max="9473" width="4.85546875" style="55" customWidth="1"/>
    <col min="9474" max="9476" width="0" style="55" hidden="1" customWidth="1"/>
    <col min="9477" max="9477" width="16.85546875" style="55" customWidth="1"/>
    <col min="9478" max="9480" width="9.140625" style="55"/>
    <col min="9481" max="9481" width="11.85546875" style="55" bestFit="1" customWidth="1"/>
    <col min="9482" max="9717" width="9.140625" style="55"/>
    <col min="9718" max="9718" width="4.28515625" style="55" customWidth="1"/>
    <col min="9719" max="9719" width="20.85546875" style="55" customWidth="1"/>
    <col min="9720" max="9720" width="10.140625" style="55" customWidth="1"/>
    <col min="9721" max="9721" width="7.42578125" style="55" customWidth="1"/>
    <col min="9722" max="9722" width="34.28515625" style="55" customWidth="1"/>
    <col min="9723" max="9723" width="7" style="55" customWidth="1"/>
    <col min="9724" max="9724" width="1.85546875" style="55" customWidth="1"/>
    <col min="9725" max="9725" width="5.42578125" style="55" customWidth="1"/>
    <col min="9726" max="9726" width="1.85546875" style="55" customWidth="1"/>
    <col min="9727" max="9728" width="5.42578125" style="55" customWidth="1"/>
    <col min="9729" max="9729" width="4.85546875" style="55" customWidth="1"/>
    <col min="9730" max="9732" width="0" style="55" hidden="1" customWidth="1"/>
    <col min="9733" max="9733" width="16.85546875" style="55" customWidth="1"/>
    <col min="9734" max="9736" width="9.140625" style="55"/>
    <col min="9737" max="9737" width="11.85546875" style="55" bestFit="1" customWidth="1"/>
    <col min="9738" max="9973" width="9.140625" style="55"/>
    <col min="9974" max="9974" width="4.28515625" style="55" customWidth="1"/>
    <col min="9975" max="9975" width="20.85546875" style="55" customWidth="1"/>
    <col min="9976" max="9976" width="10.140625" style="55" customWidth="1"/>
    <col min="9977" max="9977" width="7.42578125" style="55" customWidth="1"/>
    <col min="9978" max="9978" width="34.28515625" style="55" customWidth="1"/>
    <col min="9979" max="9979" width="7" style="55" customWidth="1"/>
    <col min="9980" max="9980" width="1.85546875" style="55" customWidth="1"/>
    <col min="9981" max="9981" width="5.42578125" style="55" customWidth="1"/>
    <col min="9982" max="9982" width="1.85546875" style="55" customWidth="1"/>
    <col min="9983" max="9984" width="5.42578125" style="55" customWidth="1"/>
    <col min="9985" max="9985" width="4.85546875" style="55" customWidth="1"/>
    <col min="9986" max="9988" width="0" style="55" hidden="1" customWidth="1"/>
    <col min="9989" max="9989" width="16.85546875" style="55" customWidth="1"/>
    <col min="9990" max="9992" width="9.140625" style="55"/>
    <col min="9993" max="9993" width="11.85546875" style="55" bestFit="1" customWidth="1"/>
    <col min="9994" max="10229" width="9.140625" style="55"/>
    <col min="10230" max="10230" width="4.28515625" style="55" customWidth="1"/>
    <col min="10231" max="10231" width="20.85546875" style="55" customWidth="1"/>
    <col min="10232" max="10232" width="10.140625" style="55" customWidth="1"/>
    <col min="10233" max="10233" width="7.42578125" style="55" customWidth="1"/>
    <col min="10234" max="10234" width="34.28515625" style="55" customWidth="1"/>
    <col min="10235" max="10235" width="7" style="55" customWidth="1"/>
    <col min="10236" max="10236" width="1.85546875" style="55" customWidth="1"/>
    <col min="10237" max="10237" width="5.42578125" style="55" customWidth="1"/>
    <col min="10238" max="10238" width="1.85546875" style="55" customWidth="1"/>
    <col min="10239" max="10240" width="5.42578125" style="55" customWidth="1"/>
    <col min="10241" max="10241" width="4.85546875" style="55" customWidth="1"/>
    <col min="10242" max="10244" width="0" style="55" hidden="1" customWidth="1"/>
    <col min="10245" max="10245" width="16.85546875" style="55" customWidth="1"/>
    <col min="10246" max="10248" width="9.140625" style="55"/>
    <col min="10249" max="10249" width="11.85546875" style="55" bestFit="1" customWidth="1"/>
    <col min="10250" max="10485" width="9.140625" style="55"/>
    <col min="10486" max="10486" width="4.28515625" style="55" customWidth="1"/>
    <col min="10487" max="10487" width="20.85546875" style="55" customWidth="1"/>
    <col min="10488" max="10488" width="10.140625" style="55" customWidth="1"/>
    <col min="10489" max="10489" width="7.42578125" style="55" customWidth="1"/>
    <col min="10490" max="10490" width="34.28515625" style="55" customWidth="1"/>
    <col min="10491" max="10491" width="7" style="55" customWidth="1"/>
    <col min="10492" max="10492" width="1.85546875" style="55" customWidth="1"/>
    <col min="10493" max="10493" width="5.42578125" style="55" customWidth="1"/>
    <col min="10494" max="10494" width="1.85546875" style="55" customWidth="1"/>
    <col min="10495" max="10496" width="5.42578125" style="55" customWidth="1"/>
    <col min="10497" max="10497" width="4.85546875" style="55" customWidth="1"/>
    <col min="10498" max="10500" width="0" style="55" hidden="1" customWidth="1"/>
    <col min="10501" max="10501" width="16.85546875" style="55" customWidth="1"/>
    <col min="10502" max="10504" width="9.140625" style="55"/>
    <col min="10505" max="10505" width="11.85546875" style="55" bestFit="1" customWidth="1"/>
    <col min="10506" max="10741" width="9.140625" style="55"/>
    <col min="10742" max="10742" width="4.28515625" style="55" customWidth="1"/>
    <col min="10743" max="10743" width="20.85546875" style="55" customWidth="1"/>
    <col min="10744" max="10744" width="10.140625" style="55" customWidth="1"/>
    <col min="10745" max="10745" width="7.42578125" style="55" customWidth="1"/>
    <col min="10746" max="10746" width="34.28515625" style="55" customWidth="1"/>
    <col min="10747" max="10747" width="7" style="55" customWidth="1"/>
    <col min="10748" max="10748" width="1.85546875" style="55" customWidth="1"/>
    <col min="10749" max="10749" width="5.42578125" style="55" customWidth="1"/>
    <col min="10750" max="10750" width="1.85546875" style="55" customWidth="1"/>
    <col min="10751" max="10752" width="5.42578125" style="55" customWidth="1"/>
    <col min="10753" max="10753" width="4.85546875" style="55" customWidth="1"/>
    <col min="10754" max="10756" width="0" style="55" hidden="1" customWidth="1"/>
    <col min="10757" max="10757" width="16.85546875" style="55" customWidth="1"/>
    <col min="10758" max="10760" width="9.140625" style="55"/>
    <col min="10761" max="10761" width="11.85546875" style="55" bestFit="1" customWidth="1"/>
    <col min="10762" max="10997" width="9.140625" style="55"/>
    <col min="10998" max="10998" width="4.28515625" style="55" customWidth="1"/>
    <col min="10999" max="10999" width="20.85546875" style="55" customWidth="1"/>
    <col min="11000" max="11000" width="10.140625" style="55" customWidth="1"/>
    <col min="11001" max="11001" width="7.42578125" style="55" customWidth="1"/>
    <col min="11002" max="11002" width="34.28515625" style="55" customWidth="1"/>
    <col min="11003" max="11003" width="7" style="55" customWidth="1"/>
    <col min="11004" max="11004" width="1.85546875" style="55" customWidth="1"/>
    <col min="11005" max="11005" width="5.42578125" style="55" customWidth="1"/>
    <col min="11006" max="11006" width="1.85546875" style="55" customWidth="1"/>
    <col min="11007" max="11008" width="5.42578125" style="55" customWidth="1"/>
    <col min="11009" max="11009" width="4.85546875" style="55" customWidth="1"/>
    <col min="11010" max="11012" width="0" style="55" hidden="1" customWidth="1"/>
    <col min="11013" max="11013" width="16.85546875" style="55" customWidth="1"/>
    <col min="11014" max="11016" width="9.140625" style="55"/>
    <col min="11017" max="11017" width="11.85546875" style="55" bestFit="1" customWidth="1"/>
    <col min="11018" max="11253" width="9.140625" style="55"/>
    <col min="11254" max="11254" width="4.28515625" style="55" customWidth="1"/>
    <col min="11255" max="11255" width="20.85546875" style="55" customWidth="1"/>
    <col min="11256" max="11256" width="10.140625" style="55" customWidth="1"/>
    <col min="11257" max="11257" width="7.42578125" style="55" customWidth="1"/>
    <col min="11258" max="11258" width="34.28515625" style="55" customWidth="1"/>
    <col min="11259" max="11259" width="7" style="55" customWidth="1"/>
    <col min="11260" max="11260" width="1.85546875" style="55" customWidth="1"/>
    <col min="11261" max="11261" width="5.42578125" style="55" customWidth="1"/>
    <col min="11262" max="11262" width="1.85546875" style="55" customWidth="1"/>
    <col min="11263" max="11264" width="5.42578125" style="55" customWidth="1"/>
    <col min="11265" max="11265" width="4.85546875" style="55" customWidth="1"/>
    <col min="11266" max="11268" width="0" style="55" hidden="1" customWidth="1"/>
    <col min="11269" max="11269" width="16.85546875" style="55" customWidth="1"/>
    <col min="11270" max="11272" width="9.140625" style="55"/>
    <col min="11273" max="11273" width="11.85546875" style="55" bestFit="1" customWidth="1"/>
    <col min="11274" max="11509" width="9.140625" style="55"/>
    <col min="11510" max="11510" width="4.28515625" style="55" customWidth="1"/>
    <col min="11511" max="11511" width="20.85546875" style="55" customWidth="1"/>
    <col min="11512" max="11512" width="10.140625" style="55" customWidth="1"/>
    <col min="11513" max="11513" width="7.42578125" style="55" customWidth="1"/>
    <col min="11514" max="11514" width="34.28515625" style="55" customWidth="1"/>
    <col min="11515" max="11515" width="7" style="55" customWidth="1"/>
    <col min="11516" max="11516" width="1.85546875" style="55" customWidth="1"/>
    <col min="11517" max="11517" width="5.42578125" style="55" customWidth="1"/>
    <col min="11518" max="11518" width="1.85546875" style="55" customWidth="1"/>
    <col min="11519" max="11520" width="5.42578125" style="55" customWidth="1"/>
    <col min="11521" max="11521" width="4.85546875" style="55" customWidth="1"/>
    <col min="11522" max="11524" width="0" style="55" hidden="1" customWidth="1"/>
    <col min="11525" max="11525" width="16.85546875" style="55" customWidth="1"/>
    <col min="11526" max="11528" width="9.140625" style="55"/>
    <col min="11529" max="11529" width="11.85546875" style="55" bestFit="1" customWidth="1"/>
    <col min="11530" max="11765" width="9.140625" style="55"/>
    <col min="11766" max="11766" width="4.28515625" style="55" customWidth="1"/>
    <col min="11767" max="11767" width="20.85546875" style="55" customWidth="1"/>
    <col min="11768" max="11768" width="10.140625" style="55" customWidth="1"/>
    <col min="11769" max="11769" width="7.42578125" style="55" customWidth="1"/>
    <col min="11770" max="11770" width="34.28515625" style="55" customWidth="1"/>
    <col min="11771" max="11771" width="7" style="55" customWidth="1"/>
    <col min="11772" max="11772" width="1.85546875" style="55" customWidth="1"/>
    <col min="11773" max="11773" width="5.42578125" style="55" customWidth="1"/>
    <col min="11774" max="11774" width="1.85546875" style="55" customWidth="1"/>
    <col min="11775" max="11776" width="5.42578125" style="55" customWidth="1"/>
    <col min="11777" max="11777" width="4.85546875" style="55" customWidth="1"/>
    <col min="11778" max="11780" width="0" style="55" hidden="1" customWidth="1"/>
    <col min="11781" max="11781" width="16.85546875" style="55" customWidth="1"/>
    <col min="11782" max="11784" width="9.140625" style="55"/>
    <col min="11785" max="11785" width="11.85546875" style="55" bestFit="1" customWidth="1"/>
    <col min="11786" max="12021" width="9.140625" style="55"/>
    <col min="12022" max="12022" width="4.28515625" style="55" customWidth="1"/>
    <col min="12023" max="12023" width="20.85546875" style="55" customWidth="1"/>
    <col min="12024" max="12024" width="10.140625" style="55" customWidth="1"/>
    <col min="12025" max="12025" width="7.42578125" style="55" customWidth="1"/>
    <col min="12026" max="12026" width="34.28515625" style="55" customWidth="1"/>
    <col min="12027" max="12027" width="7" style="55" customWidth="1"/>
    <col min="12028" max="12028" width="1.85546875" style="55" customWidth="1"/>
    <col min="12029" max="12029" width="5.42578125" style="55" customWidth="1"/>
    <col min="12030" max="12030" width="1.85546875" style="55" customWidth="1"/>
    <col min="12031" max="12032" width="5.42578125" style="55" customWidth="1"/>
    <col min="12033" max="12033" width="4.85546875" style="55" customWidth="1"/>
    <col min="12034" max="12036" width="0" style="55" hidden="1" customWidth="1"/>
    <col min="12037" max="12037" width="16.85546875" style="55" customWidth="1"/>
    <col min="12038" max="12040" width="9.140625" style="55"/>
    <col min="12041" max="12041" width="11.85546875" style="55" bestFit="1" customWidth="1"/>
    <col min="12042" max="12277" width="9.140625" style="55"/>
    <col min="12278" max="12278" width="4.28515625" style="55" customWidth="1"/>
    <col min="12279" max="12279" width="20.85546875" style="55" customWidth="1"/>
    <col min="12280" max="12280" width="10.140625" style="55" customWidth="1"/>
    <col min="12281" max="12281" width="7.42578125" style="55" customWidth="1"/>
    <col min="12282" max="12282" width="34.28515625" style="55" customWidth="1"/>
    <col min="12283" max="12283" width="7" style="55" customWidth="1"/>
    <col min="12284" max="12284" width="1.85546875" style="55" customWidth="1"/>
    <col min="12285" max="12285" width="5.42578125" style="55" customWidth="1"/>
    <col min="12286" max="12286" width="1.85546875" style="55" customWidth="1"/>
    <col min="12287" max="12288" width="5.42578125" style="55" customWidth="1"/>
    <col min="12289" max="12289" width="4.85546875" style="55" customWidth="1"/>
    <col min="12290" max="12292" width="0" style="55" hidden="1" customWidth="1"/>
    <col min="12293" max="12293" width="16.85546875" style="55" customWidth="1"/>
    <col min="12294" max="12296" width="9.140625" style="55"/>
    <col min="12297" max="12297" width="11.85546875" style="55" bestFit="1" customWidth="1"/>
    <col min="12298" max="12533" width="9.140625" style="55"/>
    <col min="12534" max="12534" width="4.28515625" style="55" customWidth="1"/>
    <col min="12535" max="12535" width="20.85546875" style="55" customWidth="1"/>
    <col min="12536" max="12536" width="10.140625" style="55" customWidth="1"/>
    <col min="12537" max="12537" width="7.42578125" style="55" customWidth="1"/>
    <col min="12538" max="12538" width="34.28515625" style="55" customWidth="1"/>
    <col min="12539" max="12539" width="7" style="55" customWidth="1"/>
    <col min="12540" max="12540" width="1.85546875" style="55" customWidth="1"/>
    <col min="12541" max="12541" width="5.42578125" style="55" customWidth="1"/>
    <col min="12542" max="12542" width="1.85546875" style="55" customWidth="1"/>
    <col min="12543" max="12544" width="5.42578125" style="55" customWidth="1"/>
    <col min="12545" max="12545" width="4.85546875" style="55" customWidth="1"/>
    <col min="12546" max="12548" width="0" style="55" hidden="1" customWidth="1"/>
    <col min="12549" max="12549" width="16.85546875" style="55" customWidth="1"/>
    <col min="12550" max="12552" width="9.140625" style="55"/>
    <col min="12553" max="12553" width="11.85546875" style="55" bestFit="1" customWidth="1"/>
    <col min="12554" max="12789" width="9.140625" style="55"/>
    <col min="12790" max="12790" width="4.28515625" style="55" customWidth="1"/>
    <col min="12791" max="12791" width="20.85546875" style="55" customWidth="1"/>
    <col min="12792" max="12792" width="10.140625" style="55" customWidth="1"/>
    <col min="12793" max="12793" width="7.42578125" style="55" customWidth="1"/>
    <col min="12794" max="12794" width="34.28515625" style="55" customWidth="1"/>
    <col min="12795" max="12795" width="7" style="55" customWidth="1"/>
    <col min="12796" max="12796" width="1.85546875" style="55" customWidth="1"/>
    <col min="12797" max="12797" width="5.42578125" style="55" customWidth="1"/>
    <col min="12798" max="12798" width="1.85546875" style="55" customWidth="1"/>
    <col min="12799" max="12800" width="5.42578125" style="55" customWidth="1"/>
    <col min="12801" max="12801" width="4.85546875" style="55" customWidth="1"/>
    <col min="12802" max="12804" width="0" style="55" hidden="1" customWidth="1"/>
    <col min="12805" max="12805" width="16.85546875" style="55" customWidth="1"/>
    <col min="12806" max="12808" width="9.140625" style="55"/>
    <col min="12809" max="12809" width="11.85546875" style="55" bestFit="1" customWidth="1"/>
    <col min="12810" max="13045" width="9.140625" style="55"/>
    <col min="13046" max="13046" width="4.28515625" style="55" customWidth="1"/>
    <col min="13047" max="13047" width="20.85546875" style="55" customWidth="1"/>
    <col min="13048" max="13048" width="10.140625" style="55" customWidth="1"/>
    <col min="13049" max="13049" width="7.42578125" style="55" customWidth="1"/>
    <col min="13050" max="13050" width="34.28515625" style="55" customWidth="1"/>
    <col min="13051" max="13051" width="7" style="55" customWidth="1"/>
    <col min="13052" max="13052" width="1.85546875" style="55" customWidth="1"/>
    <col min="13053" max="13053" width="5.42578125" style="55" customWidth="1"/>
    <col min="13054" max="13054" width="1.85546875" style="55" customWidth="1"/>
    <col min="13055" max="13056" width="5.42578125" style="55" customWidth="1"/>
    <col min="13057" max="13057" width="4.85546875" style="55" customWidth="1"/>
    <col min="13058" max="13060" width="0" style="55" hidden="1" customWidth="1"/>
    <col min="13061" max="13061" width="16.85546875" style="55" customWidth="1"/>
    <col min="13062" max="13064" width="9.140625" style="55"/>
    <col min="13065" max="13065" width="11.85546875" style="55" bestFit="1" customWidth="1"/>
    <col min="13066" max="13301" width="9.140625" style="55"/>
    <col min="13302" max="13302" width="4.28515625" style="55" customWidth="1"/>
    <col min="13303" max="13303" width="20.85546875" style="55" customWidth="1"/>
    <col min="13304" max="13304" width="10.140625" style="55" customWidth="1"/>
    <col min="13305" max="13305" width="7.42578125" style="55" customWidth="1"/>
    <col min="13306" max="13306" width="34.28515625" style="55" customWidth="1"/>
    <col min="13307" max="13307" width="7" style="55" customWidth="1"/>
    <col min="13308" max="13308" width="1.85546875" style="55" customWidth="1"/>
    <col min="13309" max="13309" width="5.42578125" style="55" customWidth="1"/>
    <col min="13310" max="13310" width="1.85546875" style="55" customWidth="1"/>
    <col min="13311" max="13312" width="5.42578125" style="55" customWidth="1"/>
    <col min="13313" max="13313" width="4.85546875" style="55" customWidth="1"/>
    <col min="13314" max="13316" width="0" style="55" hidden="1" customWidth="1"/>
    <col min="13317" max="13317" width="16.85546875" style="55" customWidth="1"/>
    <col min="13318" max="13320" width="9.140625" style="55"/>
    <col min="13321" max="13321" width="11.85546875" style="55" bestFit="1" customWidth="1"/>
    <col min="13322" max="13557" width="9.140625" style="55"/>
    <col min="13558" max="13558" width="4.28515625" style="55" customWidth="1"/>
    <col min="13559" max="13559" width="20.85546875" style="55" customWidth="1"/>
    <col min="13560" max="13560" width="10.140625" style="55" customWidth="1"/>
    <col min="13561" max="13561" width="7.42578125" style="55" customWidth="1"/>
    <col min="13562" max="13562" width="34.28515625" style="55" customWidth="1"/>
    <col min="13563" max="13563" width="7" style="55" customWidth="1"/>
    <col min="13564" max="13564" width="1.85546875" style="55" customWidth="1"/>
    <col min="13565" max="13565" width="5.42578125" style="55" customWidth="1"/>
    <col min="13566" max="13566" width="1.85546875" style="55" customWidth="1"/>
    <col min="13567" max="13568" width="5.42578125" style="55" customWidth="1"/>
    <col min="13569" max="13569" width="4.85546875" style="55" customWidth="1"/>
    <col min="13570" max="13572" width="0" style="55" hidden="1" customWidth="1"/>
    <col min="13573" max="13573" width="16.85546875" style="55" customWidth="1"/>
    <col min="13574" max="13576" width="9.140625" style="55"/>
    <col min="13577" max="13577" width="11.85546875" style="55" bestFit="1" customWidth="1"/>
    <col min="13578" max="13813" width="9.140625" style="55"/>
    <col min="13814" max="13814" width="4.28515625" style="55" customWidth="1"/>
    <col min="13815" max="13815" width="20.85546875" style="55" customWidth="1"/>
    <col min="13816" max="13816" width="10.140625" style="55" customWidth="1"/>
    <col min="13817" max="13817" width="7.42578125" style="55" customWidth="1"/>
    <col min="13818" max="13818" width="34.28515625" style="55" customWidth="1"/>
    <col min="13819" max="13819" width="7" style="55" customWidth="1"/>
    <col min="13820" max="13820" width="1.85546875" style="55" customWidth="1"/>
    <col min="13821" max="13821" width="5.42578125" style="55" customWidth="1"/>
    <col min="13822" max="13822" width="1.85546875" style="55" customWidth="1"/>
    <col min="13823" max="13824" width="5.42578125" style="55" customWidth="1"/>
    <col min="13825" max="13825" width="4.85546875" style="55" customWidth="1"/>
    <col min="13826" max="13828" width="0" style="55" hidden="1" customWidth="1"/>
    <col min="13829" max="13829" width="16.85546875" style="55" customWidth="1"/>
    <col min="13830" max="13832" width="9.140625" style="55"/>
    <col min="13833" max="13833" width="11.85546875" style="55" bestFit="1" customWidth="1"/>
    <col min="13834" max="14069" width="9.140625" style="55"/>
    <col min="14070" max="14070" width="4.28515625" style="55" customWidth="1"/>
    <col min="14071" max="14071" width="20.85546875" style="55" customWidth="1"/>
    <col min="14072" max="14072" width="10.140625" style="55" customWidth="1"/>
    <col min="14073" max="14073" width="7.42578125" style="55" customWidth="1"/>
    <col min="14074" max="14074" width="34.28515625" style="55" customWidth="1"/>
    <col min="14075" max="14075" width="7" style="55" customWidth="1"/>
    <col min="14076" max="14076" width="1.85546875" style="55" customWidth="1"/>
    <col min="14077" max="14077" width="5.42578125" style="55" customWidth="1"/>
    <col min="14078" max="14078" width="1.85546875" style="55" customWidth="1"/>
    <col min="14079" max="14080" width="5.42578125" style="55" customWidth="1"/>
    <col min="14081" max="14081" width="4.85546875" style="55" customWidth="1"/>
    <col min="14082" max="14084" width="0" style="55" hidden="1" customWidth="1"/>
    <col min="14085" max="14085" width="16.85546875" style="55" customWidth="1"/>
    <col min="14086" max="14088" width="9.140625" style="55"/>
    <col min="14089" max="14089" width="11.85546875" style="55" bestFit="1" customWidth="1"/>
    <col min="14090" max="14325" width="9.140625" style="55"/>
    <col min="14326" max="14326" width="4.28515625" style="55" customWidth="1"/>
    <col min="14327" max="14327" width="20.85546875" style="55" customWidth="1"/>
    <col min="14328" max="14328" width="10.140625" style="55" customWidth="1"/>
    <col min="14329" max="14329" width="7.42578125" style="55" customWidth="1"/>
    <col min="14330" max="14330" width="34.28515625" style="55" customWidth="1"/>
    <col min="14331" max="14331" width="7" style="55" customWidth="1"/>
    <col min="14332" max="14332" width="1.85546875" style="55" customWidth="1"/>
    <col min="14333" max="14333" width="5.42578125" style="55" customWidth="1"/>
    <col min="14334" max="14334" width="1.85546875" style="55" customWidth="1"/>
    <col min="14335" max="14336" width="5.42578125" style="55" customWidth="1"/>
    <col min="14337" max="14337" width="4.85546875" style="55" customWidth="1"/>
    <col min="14338" max="14340" width="0" style="55" hidden="1" customWidth="1"/>
    <col min="14341" max="14341" width="16.85546875" style="55" customWidth="1"/>
    <col min="14342" max="14344" width="9.140625" style="55"/>
    <col min="14345" max="14345" width="11.85546875" style="55" bestFit="1" customWidth="1"/>
    <col min="14346" max="14581" width="9.140625" style="55"/>
    <col min="14582" max="14582" width="4.28515625" style="55" customWidth="1"/>
    <col min="14583" max="14583" width="20.85546875" style="55" customWidth="1"/>
    <col min="14584" max="14584" width="10.140625" style="55" customWidth="1"/>
    <col min="14585" max="14585" width="7.42578125" style="55" customWidth="1"/>
    <col min="14586" max="14586" width="34.28515625" style="55" customWidth="1"/>
    <col min="14587" max="14587" width="7" style="55" customWidth="1"/>
    <col min="14588" max="14588" width="1.85546875" style="55" customWidth="1"/>
    <col min="14589" max="14589" width="5.42578125" style="55" customWidth="1"/>
    <col min="14590" max="14590" width="1.85546875" style="55" customWidth="1"/>
    <col min="14591" max="14592" width="5.42578125" style="55" customWidth="1"/>
    <col min="14593" max="14593" width="4.85546875" style="55" customWidth="1"/>
    <col min="14594" max="14596" width="0" style="55" hidden="1" customWidth="1"/>
    <col min="14597" max="14597" width="16.85546875" style="55" customWidth="1"/>
    <col min="14598" max="14600" width="9.140625" style="55"/>
    <col min="14601" max="14601" width="11.85546875" style="55" bestFit="1" customWidth="1"/>
    <col min="14602" max="14837" width="9.140625" style="55"/>
    <col min="14838" max="14838" width="4.28515625" style="55" customWidth="1"/>
    <col min="14839" max="14839" width="20.85546875" style="55" customWidth="1"/>
    <col min="14840" max="14840" width="10.140625" style="55" customWidth="1"/>
    <col min="14841" max="14841" width="7.42578125" style="55" customWidth="1"/>
    <col min="14842" max="14842" width="34.28515625" style="55" customWidth="1"/>
    <col min="14843" max="14843" width="7" style="55" customWidth="1"/>
    <col min="14844" max="14844" width="1.85546875" style="55" customWidth="1"/>
    <col min="14845" max="14845" width="5.42578125" style="55" customWidth="1"/>
    <col min="14846" max="14846" width="1.85546875" style="55" customWidth="1"/>
    <col min="14847" max="14848" width="5.42578125" style="55" customWidth="1"/>
    <col min="14849" max="14849" width="4.85546875" style="55" customWidth="1"/>
    <col min="14850" max="14852" width="0" style="55" hidden="1" customWidth="1"/>
    <col min="14853" max="14853" width="16.85546875" style="55" customWidth="1"/>
    <col min="14854" max="14856" width="9.140625" style="55"/>
    <col min="14857" max="14857" width="11.85546875" style="55" bestFit="1" customWidth="1"/>
    <col min="14858" max="15093" width="9.140625" style="55"/>
    <col min="15094" max="15094" width="4.28515625" style="55" customWidth="1"/>
    <col min="15095" max="15095" width="20.85546875" style="55" customWidth="1"/>
    <col min="15096" max="15096" width="10.140625" style="55" customWidth="1"/>
    <col min="15097" max="15097" width="7.42578125" style="55" customWidth="1"/>
    <col min="15098" max="15098" width="34.28515625" style="55" customWidth="1"/>
    <col min="15099" max="15099" width="7" style="55" customWidth="1"/>
    <col min="15100" max="15100" width="1.85546875" style="55" customWidth="1"/>
    <col min="15101" max="15101" width="5.42578125" style="55" customWidth="1"/>
    <col min="15102" max="15102" width="1.85546875" style="55" customWidth="1"/>
    <col min="15103" max="15104" width="5.42578125" style="55" customWidth="1"/>
    <col min="15105" max="15105" width="4.85546875" style="55" customWidth="1"/>
    <col min="15106" max="15108" width="0" style="55" hidden="1" customWidth="1"/>
    <col min="15109" max="15109" width="16.85546875" style="55" customWidth="1"/>
    <col min="15110" max="15112" width="9.140625" style="55"/>
    <col min="15113" max="15113" width="11.85546875" style="55" bestFit="1" customWidth="1"/>
    <col min="15114" max="15349" width="9.140625" style="55"/>
    <col min="15350" max="15350" width="4.28515625" style="55" customWidth="1"/>
    <col min="15351" max="15351" width="20.85546875" style="55" customWidth="1"/>
    <col min="15352" max="15352" width="10.140625" style="55" customWidth="1"/>
    <col min="15353" max="15353" width="7.42578125" style="55" customWidth="1"/>
    <col min="15354" max="15354" width="34.28515625" style="55" customWidth="1"/>
    <col min="15355" max="15355" width="7" style="55" customWidth="1"/>
    <col min="15356" max="15356" width="1.85546875" style="55" customWidth="1"/>
    <col min="15357" max="15357" width="5.42578125" style="55" customWidth="1"/>
    <col min="15358" max="15358" width="1.85546875" style="55" customWidth="1"/>
    <col min="15359" max="15360" width="5.42578125" style="55" customWidth="1"/>
    <col min="15361" max="15361" width="4.85546875" style="55" customWidth="1"/>
    <col min="15362" max="15364" width="0" style="55" hidden="1" customWidth="1"/>
    <col min="15365" max="15365" width="16.85546875" style="55" customWidth="1"/>
    <col min="15366" max="15368" width="9.140625" style="55"/>
    <col min="15369" max="15369" width="11.85546875" style="55" bestFit="1" customWidth="1"/>
    <col min="15370" max="15605" width="9.140625" style="55"/>
    <col min="15606" max="15606" width="4.28515625" style="55" customWidth="1"/>
    <col min="15607" max="15607" width="20.85546875" style="55" customWidth="1"/>
    <col min="15608" max="15608" width="10.140625" style="55" customWidth="1"/>
    <col min="15609" max="15609" width="7.42578125" style="55" customWidth="1"/>
    <col min="15610" max="15610" width="34.28515625" style="55" customWidth="1"/>
    <col min="15611" max="15611" width="7" style="55" customWidth="1"/>
    <col min="15612" max="15612" width="1.85546875" style="55" customWidth="1"/>
    <col min="15613" max="15613" width="5.42578125" style="55" customWidth="1"/>
    <col min="15614" max="15614" width="1.85546875" style="55" customWidth="1"/>
    <col min="15615" max="15616" width="5.42578125" style="55" customWidth="1"/>
    <col min="15617" max="15617" width="4.85546875" style="55" customWidth="1"/>
    <col min="15618" max="15620" width="0" style="55" hidden="1" customWidth="1"/>
    <col min="15621" max="15621" width="16.85546875" style="55" customWidth="1"/>
    <col min="15622" max="15624" width="9.140625" style="55"/>
    <col min="15625" max="15625" width="11.85546875" style="55" bestFit="1" customWidth="1"/>
    <col min="15626" max="15861" width="9.140625" style="55"/>
    <col min="15862" max="15862" width="4.28515625" style="55" customWidth="1"/>
    <col min="15863" max="15863" width="20.85546875" style="55" customWidth="1"/>
    <col min="15864" max="15864" width="10.140625" style="55" customWidth="1"/>
    <col min="15865" max="15865" width="7.42578125" style="55" customWidth="1"/>
    <col min="15866" max="15866" width="34.28515625" style="55" customWidth="1"/>
    <col min="15867" max="15867" width="7" style="55" customWidth="1"/>
    <col min="15868" max="15868" width="1.85546875" style="55" customWidth="1"/>
    <col min="15869" max="15869" width="5.42578125" style="55" customWidth="1"/>
    <col min="15870" max="15870" width="1.85546875" style="55" customWidth="1"/>
    <col min="15871" max="15872" width="5.42578125" style="55" customWidth="1"/>
    <col min="15873" max="15873" width="4.85546875" style="55" customWidth="1"/>
    <col min="15874" max="15876" width="0" style="55" hidden="1" customWidth="1"/>
    <col min="15877" max="15877" width="16.85546875" style="55" customWidth="1"/>
    <col min="15878" max="15880" width="9.140625" style="55"/>
    <col min="15881" max="15881" width="11.85546875" style="55" bestFit="1" customWidth="1"/>
    <col min="15882" max="16117" width="9.140625" style="55"/>
    <col min="16118" max="16118" width="4.28515625" style="55" customWidth="1"/>
    <col min="16119" max="16119" width="20.85546875" style="55" customWidth="1"/>
    <col min="16120" max="16120" width="10.140625" style="55" customWidth="1"/>
    <col min="16121" max="16121" width="7.42578125" style="55" customWidth="1"/>
    <col min="16122" max="16122" width="34.28515625" style="55" customWidth="1"/>
    <col min="16123" max="16123" width="7" style="55" customWidth="1"/>
    <col min="16124" max="16124" width="1.85546875" style="55" customWidth="1"/>
    <col min="16125" max="16125" width="5.42578125" style="55" customWidth="1"/>
    <col min="16126" max="16126" width="1.85546875" style="55" customWidth="1"/>
    <col min="16127" max="16128" width="5.42578125" style="55" customWidth="1"/>
    <col min="16129" max="16129" width="4.85546875" style="55" customWidth="1"/>
    <col min="16130" max="16132" width="0" style="55" hidden="1" customWidth="1"/>
    <col min="16133" max="16133" width="16.85546875" style="55" customWidth="1"/>
    <col min="16134" max="16136" width="9.140625" style="55"/>
    <col min="16137" max="16137" width="11.85546875" style="55" bestFit="1" customWidth="1"/>
    <col min="16138" max="16384" width="9.140625" style="55"/>
  </cols>
  <sheetData>
    <row r="1" spans="1:9" ht="36.75" customHeight="1" x14ac:dyDescent="0.25">
      <c r="A1" s="168" t="s">
        <v>127</v>
      </c>
      <c r="B1" s="168"/>
      <c r="C1" s="168"/>
      <c r="D1" s="168"/>
      <c r="E1" s="168"/>
      <c r="F1" s="54"/>
    </row>
    <row r="2" spans="1:9" ht="29.25" customHeight="1" x14ac:dyDescent="0.25">
      <c r="A2" s="206" t="s">
        <v>12</v>
      </c>
      <c r="B2" s="206"/>
      <c r="C2" s="154" t="s">
        <v>21</v>
      </c>
      <c r="D2" s="154"/>
      <c r="E2" s="154"/>
      <c r="F2" s="56"/>
      <c r="G2" s="56"/>
      <c r="H2" s="56"/>
    </row>
    <row r="3" spans="1:9" ht="30" customHeight="1" x14ac:dyDescent="0.25">
      <c r="A3" s="206" t="s">
        <v>0</v>
      </c>
      <c r="B3" s="206"/>
      <c r="C3" s="154" t="s">
        <v>1</v>
      </c>
      <c r="D3" s="154"/>
      <c r="E3" s="154"/>
      <c r="F3" s="203"/>
      <c r="G3" s="204"/>
      <c r="H3" s="204"/>
      <c r="I3" s="204"/>
    </row>
    <row r="4" spans="1:9" ht="63.75" x14ac:dyDescent="0.25">
      <c r="A4" s="22" t="s">
        <v>2</v>
      </c>
      <c r="B4" s="22" t="s">
        <v>13</v>
      </c>
      <c r="C4" s="22" t="s">
        <v>43</v>
      </c>
      <c r="D4" s="22" t="s">
        <v>108</v>
      </c>
      <c r="E4" s="23" t="s">
        <v>45</v>
      </c>
      <c r="F4" s="57"/>
      <c r="G4" s="57"/>
      <c r="H4" s="57"/>
      <c r="I4" s="57"/>
    </row>
    <row r="5" spans="1:9" ht="12.75" x14ac:dyDescent="0.25">
      <c r="A5" s="58">
        <v>1</v>
      </c>
      <c r="B5" s="58">
        <v>2</v>
      </c>
      <c r="C5" s="58">
        <v>5</v>
      </c>
      <c r="D5" s="58">
        <v>6</v>
      </c>
      <c r="E5" s="59">
        <v>7</v>
      </c>
    </row>
    <row r="6" spans="1:9" ht="12.75" x14ac:dyDescent="0.25">
      <c r="A6" s="207" t="s">
        <v>5</v>
      </c>
      <c r="B6" s="207"/>
      <c r="C6" s="207"/>
      <c r="D6" s="207"/>
      <c r="E6" s="207"/>
    </row>
    <row r="7" spans="1:9" ht="108" customHeight="1" x14ac:dyDescent="0.25">
      <c r="A7" s="60">
        <v>1</v>
      </c>
      <c r="B7" s="61" t="s">
        <v>119</v>
      </c>
      <c r="C7" s="62" t="s">
        <v>147</v>
      </c>
      <c r="D7" s="63" t="s">
        <v>120</v>
      </c>
      <c r="E7" s="64">
        <f>ROUND(13*40*1.08,2)</f>
        <v>561.6</v>
      </c>
    </row>
    <row r="8" spans="1:9" ht="78" customHeight="1" x14ac:dyDescent="0.25">
      <c r="A8" s="60">
        <v>2</v>
      </c>
      <c r="B8" s="61" t="s">
        <v>124</v>
      </c>
      <c r="C8" s="29" t="s">
        <v>123</v>
      </c>
      <c r="D8" s="63" t="s">
        <v>125</v>
      </c>
      <c r="E8" s="64">
        <f>ROUND(4*32*1.08,2)</f>
        <v>138.24</v>
      </c>
    </row>
    <row r="9" spans="1:9" ht="19.5" customHeight="1" x14ac:dyDescent="0.25">
      <c r="A9" s="60"/>
      <c r="B9" s="208" t="s">
        <v>6</v>
      </c>
      <c r="C9" s="208"/>
      <c r="D9" s="208"/>
      <c r="E9" s="44">
        <f>SUM(E7:E8)</f>
        <v>699.84</v>
      </c>
    </row>
    <row r="10" spans="1:9" ht="18" customHeight="1" x14ac:dyDescent="0.25">
      <c r="A10" s="207" t="s">
        <v>15</v>
      </c>
      <c r="B10" s="207"/>
      <c r="C10" s="207"/>
      <c r="D10" s="207"/>
      <c r="E10" s="207"/>
    </row>
    <row r="11" spans="1:9" ht="229.5" x14ac:dyDescent="0.25">
      <c r="A11" s="7">
        <v>3</v>
      </c>
      <c r="B11" s="62" t="s">
        <v>109</v>
      </c>
      <c r="C11" s="62" t="s">
        <v>121</v>
      </c>
      <c r="D11" s="63" t="s">
        <v>122</v>
      </c>
      <c r="E11" s="64">
        <f>ROUND(13*40*1.08*1.15*0.85,2)</f>
        <v>548.96</v>
      </c>
    </row>
    <row r="12" spans="1:9" ht="164.25" customHeight="1" x14ac:dyDescent="0.25">
      <c r="A12" s="114">
        <v>4</v>
      </c>
      <c r="B12" s="8" t="s">
        <v>126</v>
      </c>
      <c r="C12" s="29" t="s">
        <v>199</v>
      </c>
      <c r="D12" s="9" t="s">
        <v>148</v>
      </c>
      <c r="E12" s="10">
        <f>ROUND(138.24*0.3*0.85,2)</f>
        <v>35.25</v>
      </c>
    </row>
    <row r="13" spans="1:9" ht="114" customHeight="1" x14ac:dyDescent="0.25">
      <c r="A13" s="7">
        <v>5</v>
      </c>
      <c r="B13" s="6" t="s">
        <v>110</v>
      </c>
      <c r="C13" s="30" t="s">
        <v>111</v>
      </c>
      <c r="D13" s="7" t="s">
        <v>112</v>
      </c>
      <c r="E13" s="37">
        <f>ROUND(100*1*1.08,2)</f>
        <v>108</v>
      </c>
    </row>
    <row r="14" spans="1:9" ht="165.75" x14ac:dyDescent="0.25">
      <c r="A14" s="7">
        <f>A13+1</f>
        <v>6</v>
      </c>
      <c r="B14" s="6" t="s">
        <v>113</v>
      </c>
      <c r="C14" s="30" t="s">
        <v>114</v>
      </c>
      <c r="D14" s="7" t="s">
        <v>149</v>
      </c>
      <c r="E14" s="37">
        <f>ROUND((1000+10%*(E11+E12))*0.2,2)</f>
        <v>211.68</v>
      </c>
    </row>
    <row r="15" spans="1:9" ht="12.75" x14ac:dyDescent="0.25">
      <c r="A15" s="7"/>
      <c r="B15" s="65" t="s">
        <v>115</v>
      </c>
      <c r="C15" s="65"/>
      <c r="D15" s="66"/>
      <c r="E15" s="44">
        <f>SUM(E11:E14)</f>
        <v>903.8900000000001</v>
      </c>
    </row>
    <row r="16" spans="1:9" ht="12.75" x14ac:dyDescent="0.25">
      <c r="A16" s="67" t="s">
        <v>19</v>
      </c>
      <c r="B16" s="68"/>
      <c r="C16" s="68"/>
      <c r="D16" s="60"/>
      <c r="E16" s="69"/>
    </row>
    <row r="17" spans="1:5" ht="89.25" x14ac:dyDescent="0.25">
      <c r="A17" s="60">
        <f>A14+1</f>
        <v>7</v>
      </c>
      <c r="B17" s="34" t="s">
        <v>42</v>
      </c>
      <c r="C17" s="34" t="s">
        <v>116</v>
      </c>
      <c r="D17" s="60" t="s">
        <v>150</v>
      </c>
      <c r="E17" s="69">
        <f>ROUND(E9*7%*1.25,2)</f>
        <v>61.24</v>
      </c>
    </row>
    <row r="18" spans="1:5" ht="114.75" x14ac:dyDescent="0.25">
      <c r="A18" s="60">
        <f>A17+1</f>
        <v>8</v>
      </c>
      <c r="B18" s="34" t="s">
        <v>7</v>
      </c>
      <c r="C18" s="6" t="s">
        <v>151</v>
      </c>
      <c r="D18" s="70" t="s">
        <v>152</v>
      </c>
      <c r="E18" s="71">
        <f>ROUND((E9+E17)*11%*2.5,2)</f>
        <v>209.3</v>
      </c>
    </row>
    <row r="19" spans="1:5" ht="12.75" x14ac:dyDescent="0.25">
      <c r="A19" s="207" t="s">
        <v>117</v>
      </c>
      <c r="B19" s="207"/>
      <c r="C19" s="207"/>
      <c r="D19" s="207"/>
      <c r="E19" s="72">
        <f>SUM(E17:E18)</f>
        <v>270.54000000000002</v>
      </c>
    </row>
    <row r="20" spans="1:5" ht="12.75" x14ac:dyDescent="0.25">
      <c r="A20" s="207" t="s">
        <v>118</v>
      </c>
      <c r="B20" s="207"/>
      <c r="C20" s="207"/>
      <c r="D20" s="207"/>
      <c r="E20" s="72">
        <f>E9+E15+E19</f>
        <v>1874.27</v>
      </c>
    </row>
    <row r="21" spans="1:5" ht="30" customHeight="1" x14ac:dyDescent="0.25">
      <c r="A21" s="205" t="s">
        <v>201</v>
      </c>
      <c r="B21" s="205"/>
      <c r="C21" s="205"/>
      <c r="D21" s="73">
        <v>75.239999999999995</v>
      </c>
      <c r="E21" s="72">
        <f>ROUND(E20*D21,2)</f>
        <v>141020.07</v>
      </c>
    </row>
  </sheetData>
  <mergeCells count="12">
    <mergeCell ref="F3:I3"/>
    <mergeCell ref="A21:C21"/>
    <mergeCell ref="A1:E1"/>
    <mergeCell ref="A2:B2"/>
    <mergeCell ref="C2:E2"/>
    <mergeCell ref="A3:B3"/>
    <mergeCell ref="C3:E3"/>
    <mergeCell ref="A6:E6"/>
    <mergeCell ref="B9:D9"/>
    <mergeCell ref="A10:E10"/>
    <mergeCell ref="A19:D19"/>
    <mergeCell ref="A20:D20"/>
  </mergeCells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2F58-CC65-4E8D-847A-D8BBD4012018}">
  <dimension ref="A1:E28"/>
  <sheetViews>
    <sheetView view="pageBreakPreview" topLeftCell="A19" zoomScale="60" zoomScaleNormal="100" workbookViewId="0">
      <selection activeCell="C27" sqref="C27"/>
    </sheetView>
  </sheetViews>
  <sheetFormatPr defaultRowHeight="23.25" customHeight="1" x14ac:dyDescent="0.2"/>
  <cols>
    <col min="1" max="1" width="3.85546875" style="1" customWidth="1"/>
    <col min="2" max="2" width="36.85546875" style="1" customWidth="1"/>
    <col min="3" max="3" width="37.42578125" style="131" customWidth="1"/>
    <col min="4" max="4" width="23.140625" style="1" customWidth="1"/>
    <col min="5" max="5" width="12.28515625" style="1" customWidth="1"/>
    <col min="6" max="6" width="8.42578125" style="1" customWidth="1"/>
    <col min="7" max="256" width="9.140625" style="1"/>
    <col min="257" max="257" width="3.85546875" style="1" customWidth="1"/>
    <col min="258" max="258" width="36.85546875" style="1" customWidth="1"/>
    <col min="259" max="259" width="37.42578125" style="1" customWidth="1"/>
    <col min="260" max="260" width="23.140625" style="1" customWidth="1"/>
    <col min="261" max="261" width="12.28515625" style="1" customWidth="1"/>
    <col min="262" max="262" width="8.42578125" style="1" customWidth="1"/>
    <col min="263" max="512" width="9.140625" style="1"/>
    <col min="513" max="513" width="3.85546875" style="1" customWidth="1"/>
    <col min="514" max="514" width="36.85546875" style="1" customWidth="1"/>
    <col min="515" max="515" width="37.42578125" style="1" customWidth="1"/>
    <col min="516" max="516" width="23.140625" style="1" customWidth="1"/>
    <col min="517" max="517" width="12.28515625" style="1" customWidth="1"/>
    <col min="518" max="518" width="8.42578125" style="1" customWidth="1"/>
    <col min="519" max="768" width="9.140625" style="1"/>
    <col min="769" max="769" width="3.85546875" style="1" customWidth="1"/>
    <col min="770" max="770" width="36.85546875" style="1" customWidth="1"/>
    <col min="771" max="771" width="37.42578125" style="1" customWidth="1"/>
    <col min="772" max="772" width="23.140625" style="1" customWidth="1"/>
    <col min="773" max="773" width="12.28515625" style="1" customWidth="1"/>
    <col min="774" max="774" width="8.42578125" style="1" customWidth="1"/>
    <col min="775" max="1024" width="9.140625" style="1"/>
    <col min="1025" max="1025" width="3.85546875" style="1" customWidth="1"/>
    <col min="1026" max="1026" width="36.85546875" style="1" customWidth="1"/>
    <col min="1027" max="1027" width="37.42578125" style="1" customWidth="1"/>
    <col min="1028" max="1028" width="23.140625" style="1" customWidth="1"/>
    <col min="1029" max="1029" width="12.28515625" style="1" customWidth="1"/>
    <col min="1030" max="1030" width="8.42578125" style="1" customWidth="1"/>
    <col min="1031" max="1280" width="9.140625" style="1"/>
    <col min="1281" max="1281" width="3.85546875" style="1" customWidth="1"/>
    <col min="1282" max="1282" width="36.85546875" style="1" customWidth="1"/>
    <col min="1283" max="1283" width="37.42578125" style="1" customWidth="1"/>
    <col min="1284" max="1284" width="23.140625" style="1" customWidth="1"/>
    <col min="1285" max="1285" width="12.28515625" style="1" customWidth="1"/>
    <col min="1286" max="1286" width="8.42578125" style="1" customWidth="1"/>
    <col min="1287" max="1536" width="9.140625" style="1"/>
    <col min="1537" max="1537" width="3.85546875" style="1" customWidth="1"/>
    <col min="1538" max="1538" width="36.85546875" style="1" customWidth="1"/>
    <col min="1539" max="1539" width="37.42578125" style="1" customWidth="1"/>
    <col min="1540" max="1540" width="23.140625" style="1" customWidth="1"/>
    <col min="1541" max="1541" width="12.28515625" style="1" customWidth="1"/>
    <col min="1542" max="1542" width="8.42578125" style="1" customWidth="1"/>
    <col min="1543" max="1792" width="9.140625" style="1"/>
    <col min="1793" max="1793" width="3.85546875" style="1" customWidth="1"/>
    <col min="1794" max="1794" width="36.85546875" style="1" customWidth="1"/>
    <col min="1795" max="1795" width="37.42578125" style="1" customWidth="1"/>
    <col min="1796" max="1796" width="23.140625" style="1" customWidth="1"/>
    <col min="1797" max="1797" width="12.28515625" style="1" customWidth="1"/>
    <col min="1798" max="1798" width="8.42578125" style="1" customWidth="1"/>
    <col min="1799" max="2048" width="9.140625" style="1"/>
    <col min="2049" max="2049" width="3.85546875" style="1" customWidth="1"/>
    <col min="2050" max="2050" width="36.85546875" style="1" customWidth="1"/>
    <col min="2051" max="2051" width="37.42578125" style="1" customWidth="1"/>
    <col min="2052" max="2052" width="23.140625" style="1" customWidth="1"/>
    <col min="2053" max="2053" width="12.28515625" style="1" customWidth="1"/>
    <col min="2054" max="2054" width="8.42578125" style="1" customWidth="1"/>
    <col min="2055" max="2304" width="9.140625" style="1"/>
    <col min="2305" max="2305" width="3.85546875" style="1" customWidth="1"/>
    <col min="2306" max="2306" width="36.85546875" style="1" customWidth="1"/>
    <col min="2307" max="2307" width="37.42578125" style="1" customWidth="1"/>
    <col min="2308" max="2308" width="23.140625" style="1" customWidth="1"/>
    <col min="2309" max="2309" width="12.28515625" style="1" customWidth="1"/>
    <col min="2310" max="2310" width="8.42578125" style="1" customWidth="1"/>
    <col min="2311" max="2560" width="9.140625" style="1"/>
    <col min="2561" max="2561" width="3.85546875" style="1" customWidth="1"/>
    <col min="2562" max="2562" width="36.85546875" style="1" customWidth="1"/>
    <col min="2563" max="2563" width="37.42578125" style="1" customWidth="1"/>
    <col min="2564" max="2564" width="23.140625" style="1" customWidth="1"/>
    <col min="2565" max="2565" width="12.28515625" style="1" customWidth="1"/>
    <col min="2566" max="2566" width="8.42578125" style="1" customWidth="1"/>
    <col min="2567" max="2816" width="9.140625" style="1"/>
    <col min="2817" max="2817" width="3.85546875" style="1" customWidth="1"/>
    <col min="2818" max="2818" width="36.85546875" style="1" customWidth="1"/>
    <col min="2819" max="2819" width="37.42578125" style="1" customWidth="1"/>
    <col min="2820" max="2820" width="23.140625" style="1" customWidth="1"/>
    <col min="2821" max="2821" width="12.28515625" style="1" customWidth="1"/>
    <col min="2822" max="2822" width="8.42578125" style="1" customWidth="1"/>
    <col min="2823" max="3072" width="9.140625" style="1"/>
    <col min="3073" max="3073" width="3.85546875" style="1" customWidth="1"/>
    <col min="3074" max="3074" width="36.85546875" style="1" customWidth="1"/>
    <col min="3075" max="3075" width="37.42578125" style="1" customWidth="1"/>
    <col min="3076" max="3076" width="23.140625" style="1" customWidth="1"/>
    <col min="3077" max="3077" width="12.28515625" style="1" customWidth="1"/>
    <col min="3078" max="3078" width="8.42578125" style="1" customWidth="1"/>
    <col min="3079" max="3328" width="9.140625" style="1"/>
    <col min="3329" max="3329" width="3.85546875" style="1" customWidth="1"/>
    <col min="3330" max="3330" width="36.85546875" style="1" customWidth="1"/>
    <col min="3331" max="3331" width="37.42578125" style="1" customWidth="1"/>
    <col min="3332" max="3332" width="23.140625" style="1" customWidth="1"/>
    <col min="3333" max="3333" width="12.28515625" style="1" customWidth="1"/>
    <col min="3334" max="3334" width="8.42578125" style="1" customWidth="1"/>
    <col min="3335" max="3584" width="9.140625" style="1"/>
    <col min="3585" max="3585" width="3.85546875" style="1" customWidth="1"/>
    <col min="3586" max="3586" width="36.85546875" style="1" customWidth="1"/>
    <col min="3587" max="3587" width="37.42578125" style="1" customWidth="1"/>
    <col min="3588" max="3588" width="23.140625" style="1" customWidth="1"/>
    <col min="3589" max="3589" width="12.28515625" style="1" customWidth="1"/>
    <col min="3590" max="3590" width="8.42578125" style="1" customWidth="1"/>
    <col min="3591" max="3840" width="9.140625" style="1"/>
    <col min="3841" max="3841" width="3.85546875" style="1" customWidth="1"/>
    <col min="3842" max="3842" width="36.85546875" style="1" customWidth="1"/>
    <col min="3843" max="3843" width="37.42578125" style="1" customWidth="1"/>
    <col min="3844" max="3844" width="23.140625" style="1" customWidth="1"/>
    <col min="3845" max="3845" width="12.28515625" style="1" customWidth="1"/>
    <col min="3846" max="3846" width="8.42578125" style="1" customWidth="1"/>
    <col min="3847" max="4096" width="9.140625" style="1"/>
    <col min="4097" max="4097" width="3.85546875" style="1" customWidth="1"/>
    <col min="4098" max="4098" width="36.85546875" style="1" customWidth="1"/>
    <col min="4099" max="4099" width="37.42578125" style="1" customWidth="1"/>
    <col min="4100" max="4100" width="23.140625" style="1" customWidth="1"/>
    <col min="4101" max="4101" width="12.28515625" style="1" customWidth="1"/>
    <col min="4102" max="4102" width="8.42578125" style="1" customWidth="1"/>
    <col min="4103" max="4352" width="9.140625" style="1"/>
    <col min="4353" max="4353" width="3.85546875" style="1" customWidth="1"/>
    <col min="4354" max="4354" width="36.85546875" style="1" customWidth="1"/>
    <col min="4355" max="4355" width="37.42578125" style="1" customWidth="1"/>
    <col min="4356" max="4356" width="23.140625" style="1" customWidth="1"/>
    <col min="4357" max="4357" width="12.28515625" style="1" customWidth="1"/>
    <col min="4358" max="4358" width="8.42578125" style="1" customWidth="1"/>
    <col min="4359" max="4608" width="9.140625" style="1"/>
    <col min="4609" max="4609" width="3.85546875" style="1" customWidth="1"/>
    <col min="4610" max="4610" width="36.85546875" style="1" customWidth="1"/>
    <col min="4611" max="4611" width="37.42578125" style="1" customWidth="1"/>
    <col min="4612" max="4612" width="23.140625" style="1" customWidth="1"/>
    <col min="4613" max="4613" width="12.28515625" style="1" customWidth="1"/>
    <col min="4614" max="4614" width="8.42578125" style="1" customWidth="1"/>
    <col min="4615" max="4864" width="9.140625" style="1"/>
    <col min="4865" max="4865" width="3.85546875" style="1" customWidth="1"/>
    <col min="4866" max="4866" width="36.85546875" style="1" customWidth="1"/>
    <col min="4867" max="4867" width="37.42578125" style="1" customWidth="1"/>
    <col min="4868" max="4868" width="23.140625" style="1" customWidth="1"/>
    <col min="4869" max="4869" width="12.28515625" style="1" customWidth="1"/>
    <col min="4870" max="4870" width="8.42578125" style="1" customWidth="1"/>
    <col min="4871" max="5120" width="9.140625" style="1"/>
    <col min="5121" max="5121" width="3.85546875" style="1" customWidth="1"/>
    <col min="5122" max="5122" width="36.85546875" style="1" customWidth="1"/>
    <col min="5123" max="5123" width="37.42578125" style="1" customWidth="1"/>
    <col min="5124" max="5124" width="23.140625" style="1" customWidth="1"/>
    <col min="5125" max="5125" width="12.28515625" style="1" customWidth="1"/>
    <col min="5126" max="5126" width="8.42578125" style="1" customWidth="1"/>
    <col min="5127" max="5376" width="9.140625" style="1"/>
    <col min="5377" max="5377" width="3.85546875" style="1" customWidth="1"/>
    <col min="5378" max="5378" width="36.85546875" style="1" customWidth="1"/>
    <col min="5379" max="5379" width="37.42578125" style="1" customWidth="1"/>
    <col min="5380" max="5380" width="23.140625" style="1" customWidth="1"/>
    <col min="5381" max="5381" width="12.28515625" style="1" customWidth="1"/>
    <col min="5382" max="5382" width="8.42578125" style="1" customWidth="1"/>
    <col min="5383" max="5632" width="9.140625" style="1"/>
    <col min="5633" max="5633" width="3.85546875" style="1" customWidth="1"/>
    <col min="5634" max="5634" width="36.85546875" style="1" customWidth="1"/>
    <col min="5635" max="5635" width="37.42578125" style="1" customWidth="1"/>
    <col min="5636" max="5636" width="23.140625" style="1" customWidth="1"/>
    <col min="5637" max="5637" width="12.28515625" style="1" customWidth="1"/>
    <col min="5638" max="5638" width="8.42578125" style="1" customWidth="1"/>
    <col min="5639" max="5888" width="9.140625" style="1"/>
    <col min="5889" max="5889" width="3.85546875" style="1" customWidth="1"/>
    <col min="5890" max="5890" width="36.85546875" style="1" customWidth="1"/>
    <col min="5891" max="5891" width="37.42578125" style="1" customWidth="1"/>
    <col min="5892" max="5892" width="23.140625" style="1" customWidth="1"/>
    <col min="5893" max="5893" width="12.28515625" style="1" customWidth="1"/>
    <col min="5894" max="5894" width="8.42578125" style="1" customWidth="1"/>
    <col min="5895" max="6144" width="9.140625" style="1"/>
    <col min="6145" max="6145" width="3.85546875" style="1" customWidth="1"/>
    <col min="6146" max="6146" width="36.85546875" style="1" customWidth="1"/>
    <col min="6147" max="6147" width="37.42578125" style="1" customWidth="1"/>
    <col min="6148" max="6148" width="23.140625" style="1" customWidth="1"/>
    <col min="6149" max="6149" width="12.28515625" style="1" customWidth="1"/>
    <col min="6150" max="6150" width="8.42578125" style="1" customWidth="1"/>
    <col min="6151" max="6400" width="9.140625" style="1"/>
    <col min="6401" max="6401" width="3.85546875" style="1" customWidth="1"/>
    <col min="6402" max="6402" width="36.85546875" style="1" customWidth="1"/>
    <col min="6403" max="6403" width="37.42578125" style="1" customWidth="1"/>
    <col min="6404" max="6404" width="23.140625" style="1" customWidth="1"/>
    <col min="6405" max="6405" width="12.28515625" style="1" customWidth="1"/>
    <col min="6406" max="6406" width="8.42578125" style="1" customWidth="1"/>
    <col min="6407" max="6656" width="9.140625" style="1"/>
    <col min="6657" max="6657" width="3.85546875" style="1" customWidth="1"/>
    <col min="6658" max="6658" width="36.85546875" style="1" customWidth="1"/>
    <col min="6659" max="6659" width="37.42578125" style="1" customWidth="1"/>
    <col min="6660" max="6660" width="23.140625" style="1" customWidth="1"/>
    <col min="6661" max="6661" width="12.28515625" style="1" customWidth="1"/>
    <col min="6662" max="6662" width="8.42578125" style="1" customWidth="1"/>
    <col min="6663" max="6912" width="9.140625" style="1"/>
    <col min="6913" max="6913" width="3.85546875" style="1" customWidth="1"/>
    <col min="6914" max="6914" width="36.85546875" style="1" customWidth="1"/>
    <col min="6915" max="6915" width="37.42578125" style="1" customWidth="1"/>
    <col min="6916" max="6916" width="23.140625" style="1" customWidth="1"/>
    <col min="6917" max="6917" width="12.28515625" style="1" customWidth="1"/>
    <col min="6918" max="6918" width="8.42578125" style="1" customWidth="1"/>
    <col min="6919" max="7168" width="9.140625" style="1"/>
    <col min="7169" max="7169" width="3.85546875" style="1" customWidth="1"/>
    <col min="7170" max="7170" width="36.85546875" style="1" customWidth="1"/>
    <col min="7171" max="7171" width="37.42578125" style="1" customWidth="1"/>
    <col min="7172" max="7172" width="23.140625" style="1" customWidth="1"/>
    <col min="7173" max="7173" width="12.28515625" style="1" customWidth="1"/>
    <col min="7174" max="7174" width="8.42578125" style="1" customWidth="1"/>
    <col min="7175" max="7424" width="9.140625" style="1"/>
    <col min="7425" max="7425" width="3.85546875" style="1" customWidth="1"/>
    <col min="7426" max="7426" width="36.85546875" style="1" customWidth="1"/>
    <col min="7427" max="7427" width="37.42578125" style="1" customWidth="1"/>
    <col min="7428" max="7428" width="23.140625" style="1" customWidth="1"/>
    <col min="7429" max="7429" width="12.28515625" style="1" customWidth="1"/>
    <col min="7430" max="7430" width="8.42578125" style="1" customWidth="1"/>
    <col min="7431" max="7680" width="9.140625" style="1"/>
    <col min="7681" max="7681" width="3.85546875" style="1" customWidth="1"/>
    <col min="7682" max="7682" width="36.85546875" style="1" customWidth="1"/>
    <col min="7683" max="7683" width="37.42578125" style="1" customWidth="1"/>
    <col min="7684" max="7684" width="23.140625" style="1" customWidth="1"/>
    <col min="7685" max="7685" width="12.28515625" style="1" customWidth="1"/>
    <col min="7686" max="7686" width="8.42578125" style="1" customWidth="1"/>
    <col min="7687" max="7936" width="9.140625" style="1"/>
    <col min="7937" max="7937" width="3.85546875" style="1" customWidth="1"/>
    <col min="7938" max="7938" width="36.85546875" style="1" customWidth="1"/>
    <col min="7939" max="7939" width="37.42578125" style="1" customWidth="1"/>
    <col min="7940" max="7940" width="23.140625" style="1" customWidth="1"/>
    <col min="7941" max="7941" width="12.28515625" style="1" customWidth="1"/>
    <col min="7942" max="7942" width="8.42578125" style="1" customWidth="1"/>
    <col min="7943" max="8192" width="9.140625" style="1"/>
    <col min="8193" max="8193" width="3.85546875" style="1" customWidth="1"/>
    <col min="8194" max="8194" width="36.85546875" style="1" customWidth="1"/>
    <col min="8195" max="8195" width="37.42578125" style="1" customWidth="1"/>
    <col min="8196" max="8196" width="23.140625" style="1" customWidth="1"/>
    <col min="8197" max="8197" width="12.28515625" style="1" customWidth="1"/>
    <col min="8198" max="8198" width="8.42578125" style="1" customWidth="1"/>
    <col min="8199" max="8448" width="9.140625" style="1"/>
    <col min="8449" max="8449" width="3.85546875" style="1" customWidth="1"/>
    <col min="8450" max="8450" width="36.85546875" style="1" customWidth="1"/>
    <col min="8451" max="8451" width="37.42578125" style="1" customWidth="1"/>
    <col min="8452" max="8452" width="23.140625" style="1" customWidth="1"/>
    <col min="8453" max="8453" width="12.28515625" style="1" customWidth="1"/>
    <col min="8454" max="8454" width="8.42578125" style="1" customWidth="1"/>
    <col min="8455" max="8704" width="9.140625" style="1"/>
    <col min="8705" max="8705" width="3.85546875" style="1" customWidth="1"/>
    <col min="8706" max="8706" width="36.85546875" style="1" customWidth="1"/>
    <col min="8707" max="8707" width="37.42578125" style="1" customWidth="1"/>
    <col min="8708" max="8708" width="23.140625" style="1" customWidth="1"/>
    <col min="8709" max="8709" width="12.28515625" style="1" customWidth="1"/>
    <col min="8710" max="8710" width="8.42578125" style="1" customWidth="1"/>
    <col min="8711" max="8960" width="9.140625" style="1"/>
    <col min="8961" max="8961" width="3.85546875" style="1" customWidth="1"/>
    <col min="8962" max="8962" width="36.85546875" style="1" customWidth="1"/>
    <col min="8963" max="8963" width="37.42578125" style="1" customWidth="1"/>
    <col min="8964" max="8964" width="23.140625" style="1" customWidth="1"/>
    <col min="8965" max="8965" width="12.28515625" style="1" customWidth="1"/>
    <col min="8966" max="8966" width="8.42578125" style="1" customWidth="1"/>
    <col min="8967" max="9216" width="9.140625" style="1"/>
    <col min="9217" max="9217" width="3.85546875" style="1" customWidth="1"/>
    <col min="9218" max="9218" width="36.85546875" style="1" customWidth="1"/>
    <col min="9219" max="9219" width="37.42578125" style="1" customWidth="1"/>
    <col min="9220" max="9220" width="23.140625" style="1" customWidth="1"/>
    <col min="9221" max="9221" width="12.28515625" style="1" customWidth="1"/>
    <col min="9222" max="9222" width="8.42578125" style="1" customWidth="1"/>
    <col min="9223" max="9472" width="9.140625" style="1"/>
    <col min="9473" max="9473" width="3.85546875" style="1" customWidth="1"/>
    <col min="9474" max="9474" width="36.85546875" style="1" customWidth="1"/>
    <col min="9475" max="9475" width="37.42578125" style="1" customWidth="1"/>
    <col min="9476" max="9476" width="23.140625" style="1" customWidth="1"/>
    <col min="9477" max="9477" width="12.28515625" style="1" customWidth="1"/>
    <col min="9478" max="9478" width="8.42578125" style="1" customWidth="1"/>
    <col min="9479" max="9728" width="9.140625" style="1"/>
    <col min="9729" max="9729" width="3.85546875" style="1" customWidth="1"/>
    <col min="9730" max="9730" width="36.85546875" style="1" customWidth="1"/>
    <col min="9731" max="9731" width="37.42578125" style="1" customWidth="1"/>
    <col min="9732" max="9732" width="23.140625" style="1" customWidth="1"/>
    <col min="9733" max="9733" width="12.28515625" style="1" customWidth="1"/>
    <col min="9734" max="9734" width="8.42578125" style="1" customWidth="1"/>
    <col min="9735" max="9984" width="9.140625" style="1"/>
    <col min="9985" max="9985" width="3.85546875" style="1" customWidth="1"/>
    <col min="9986" max="9986" width="36.85546875" style="1" customWidth="1"/>
    <col min="9987" max="9987" width="37.42578125" style="1" customWidth="1"/>
    <col min="9988" max="9988" width="23.140625" style="1" customWidth="1"/>
    <col min="9989" max="9989" width="12.28515625" style="1" customWidth="1"/>
    <col min="9990" max="9990" width="8.42578125" style="1" customWidth="1"/>
    <col min="9991" max="10240" width="9.140625" style="1"/>
    <col min="10241" max="10241" width="3.85546875" style="1" customWidth="1"/>
    <col min="10242" max="10242" width="36.85546875" style="1" customWidth="1"/>
    <col min="10243" max="10243" width="37.42578125" style="1" customWidth="1"/>
    <col min="10244" max="10244" width="23.140625" style="1" customWidth="1"/>
    <col min="10245" max="10245" width="12.28515625" style="1" customWidth="1"/>
    <col min="10246" max="10246" width="8.42578125" style="1" customWidth="1"/>
    <col min="10247" max="10496" width="9.140625" style="1"/>
    <col min="10497" max="10497" width="3.85546875" style="1" customWidth="1"/>
    <col min="10498" max="10498" width="36.85546875" style="1" customWidth="1"/>
    <col min="10499" max="10499" width="37.42578125" style="1" customWidth="1"/>
    <col min="10500" max="10500" width="23.140625" style="1" customWidth="1"/>
    <col min="10501" max="10501" width="12.28515625" style="1" customWidth="1"/>
    <col min="10502" max="10502" width="8.42578125" style="1" customWidth="1"/>
    <col min="10503" max="10752" width="9.140625" style="1"/>
    <col min="10753" max="10753" width="3.85546875" style="1" customWidth="1"/>
    <col min="10754" max="10754" width="36.85546875" style="1" customWidth="1"/>
    <col min="10755" max="10755" width="37.42578125" style="1" customWidth="1"/>
    <col min="10756" max="10756" width="23.140625" style="1" customWidth="1"/>
    <col min="10757" max="10757" width="12.28515625" style="1" customWidth="1"/>
    <col min="10758" max="10758" width="8.42578125" style="1" customWidth="1"/>
    <col min="10759" max="11008" width="9.140625" style="1"/>
    <col min="11009" max="11009" width="3.85546875" style="1" customWidth="1"/>
    <col min="11010" max="11010" width="36.85546875" style="1" customWidth="1"/>
    <col min="11011" max="11011" width="37.42578125" style="1" customWidth="1"/>
    <col min="11012" max="11012" width="23.140625" style="1" customWidth="1"/>
    <col min="11013" max="11013" width="12.28515625" style="1" customWidth="1"/>
    <col min="11014" max="11014" width="8.42578125" style="1" customWidth="1"/>
    <col min="11015" max="11264" width="9.140625" style="1"/>
    <col min="11265" max="11265" width="3.85546875" style="1" customWidth="1"/>
    <col min="11266" max="11266" width="36.85546875" style="1" customWidth="1"/>
    <col min="11267" max="11267" width="37.42578125" style="1" customWidth="1"/>
    <col min="11268" max="11268" width="23.140625" style="1" customWidth="1"/>
    <col min="11269" max="11269" width="12.28515625" style="1" customWidth="1"/>
    <col min="11270" max="11270" width="8.42578125" style="1" customWidth="1"/>
    <col min="11271" max="11520" width="9.140625" style="1"/>
    <col min="11521" max="11521" width="3.85546875" style="1" customWidth="1"/>
    <col min="11522" max="11522" width="36.85546875" style="1" customWidth="1"/>
    <col min="11523" max="11523" width="37.42578125" style="1" customWidth="1"/>
    <col min="11524" max="11524" width="23.140625" style="1" customWidth="1"/>
    <col min="11525" max="11525" width="12.28515625" style="1" customWidth="1"/>
    <col min="11526" max="11526" width="8.42578125" style="1" customWidth="1"/>
    <col min="11527" max="11776" width="9.140625" style="1"/>
    <col min="11777" max="11777" width="3.85546875" style="1" customWidth="1"/>
    <col min="11778" max="11778" width="36.85546875" style="1" customWidth="1"/>
    <col min="11779" max="11779" width="37.42578125" style="1" customWidth="1"/>
    <col min="11780" max="11780" width="23.140625" style="1" customWidth="1"/>
    <col min="11781" max="11781" width="12.28515625" style="1" customWidth="1"/>
    <col min="11782" max="11782" width="8.42578125" style="1" customWidth="1"/>
    <col min="11783" max="12032" width="9.140625" style="1"/>
    <col min="12033" max="12033" width="3.85546875" style="1" customWidth="1"/>
    <col min="12034" max="12034" width="36.85546875" style="1" customWidth="1"/>
    <col min="12035" max="12035" width="37.42578125" style="1" customWidth="1"/>
    <col min="12036" max="12036" width="23.140625" style="1" customWidth="1"/>
    <col min="12037" max="12037" width="12.28515625" style="1" customWidth="1"/>
    <col min="12038" max="12038" width="8.42578125" style="1" customWidth="1"/>
    <col min="12039" max="12288" width="9.140625" style="1"/>
    <col min="12289" max="12289" width="3.85546875" style="1" customWidth="1"/>
    <col min="12290" max="12290" width="36.85546875" style="1" customWidth="1"/>
    <col min="12291" max="12291" width="37.42578125" style="1" customWidth="1"/>
    <col min="12292" max="12292" width="23.140625" style="1" customWidth="1"/>
    <col min="12293" max="12293" width="12.28515625" style="1" customWidth="1"/>
    <col min="12294" max="12294" width="8.42578125" style="1" customWidth="1"/>
    <col min="12295" max="12544" width="9.140625" style="1"/>
    <col min="12545" max="12545" width="3.85546875" style="1" customWidth="1"/>
    <col min="12546" max="12546" width="36.85546875" style="1" customWidth="1"/>
    <col min="12547" max="12547" width="37.42578125" style="1" customWidth="1"/>
    <col min="12548" max="12548" width="23.140625" style="1" customWidth="1"/>
    <col min="12549" max="12549" width="12.28515625" style="1" customWidth="1"/>
    <col min="12550" max="12550" width="8.42578125" style="1" customWidth="1"/>
    <col min="12551" max="12800" width="9.140625" style="1"/>
    <col min="12801" max="12801" width="3.85546875" style="1" customWidth="1"/>
    <col min="12802" max="12802" width="36.85546875" style="1" customWidth="1"/>
    <col min="12803" max="12803" width="37.42578125" style="1" customWidth="1"/>
    <col min="12804" max="12804" width="23.140625" style="1" customWidth="1"/>
    <col min="12805" max="12805" width="12.28515625" style="1" customWidth="1"/>
    <col min="12806" max="12806" width="8.42578125" style="1" customWidth="1"/>
    <col min="12807" max="13056" width="9.140625" style="1"/>
    <col min="13057" max="13057" width="3.85546875" style="1" customWidth="1"/>
    <col min="13058" max="13058" width="36.85546875" style="1" customWidth="1"/>
    <col min="13059" max="13059" width="37.42578125" style="1" customWidth="1"/>
    <col min="13060" max="13060" width="23.140625" style="1" customWidth="1"/>
    <col min="13061" max="13061" width="12.28515625" style="1" customWidth="1"/>
    <col min="13062" max="13062" width="8.42578125" style="1" customWidth="1"/>
    <col min="13063" max="13312" width="9.140625" style="1"/>
    <col min="13313" max="13313" width="3.85546875" style="1" customWidth="1"/>
    <col min="13314" max="13314" width="36.85546875" style="1" customWidth="1"/>
    <col min="13315" max="13315" width="37.42578125" style="1" customWidth="1"/>
    <col min="13316" max="13316" width="23.140625" style="1" customWidth="1"/>
    <col min="13317" max="13317" width="12.28515625" style="1" customWidth="1"/>
    <col min="13318" max="13318" width="8.42578125" style="1" customWidth="1"/>
    <col min="13319" max="13568" width="9.140625" style="1"/>
    <col min="13569" max="13569" width="3.85546875" style="1" customWidth="1"/>
    <col min="13570" max="13570" width="36.85546875" style="1" customWidth="1"/>
    <col min="13571" max="13571" width="37.42578125" style="1" customWidth="1"/>
    <col min="13572" max="13572" width="23.140625" style="1" customWidth="1"/>
    <col min="13573" max="13573" width="12.28515625" style="1" customWidth="1"/>
    <col min="13574" max="13574" width="8.42578125" style="1" customWidth="1"/>
    <col min="13575" max="13824" width="9.140625" style="1"/>
    <col min="13825" max="13825" width="3.85546875" style="1" customWidth="1"/>
    <col min="13826" max="13826" width="36.85546875" style="1" customWidth="1"/>
    <col min="13827" max="13827" width="37.42578125" style="1" customWidth="1"/>
    <col min="13828" max="13828" width="23.140625" style="1" customWidth="1"/>
    <col min="13829" max="13829" width="12.28515625" style="1" customWidth="1"/>
    <col min="13830" max="13830" width="8.42578125" style="1" customWidth="1"/>
    <col min="13831" max="14080" width="9.140625" style="1"/>
    <col min="14081" max="14081" width="3.85546875" style="1" customWidth="1"/>
    <col min="14082" max="14082" width="36.85546875" style="1" customWidth="1"/>
    <col min="14083" max="14083" width="37.42578125" style="1" customWidth="1"/>
    <col min="14084" max="14084" width="23.140625" style="1" customWidth="1"/>
    <col min="14085" max="14085" width="12.28515625" style="1" customWidth="1"/>
    <col min="14086" max="14086" width="8.42578125" style="1" customWidth="1"/>
    <col min="14087" max="14336" width="9.140625" style="1"/>
    <col min="14337" max="14337" width="3.85546875" style="1" customWidth="1"/>
    <col min="14338" max="14338" width="36.85546875" style="1" customWidth="1"/>
    <col min="14339" max="14339" width="37.42578125" style="1" customWidth="1"/>
    <col min="14340" max="14340" width="23.140625" style="1" customWidth="1"/>
    <col min="14341" max="14341" width="12.28515625" style="1" customWidth="1"/>
    <col min="14342" max="14342" width="8.42578125" style="1" customWidth="1"/>
    <col min="14343" max="14592" width="9.140625" style="1"/>
    <col min="14593" max="14593" width="3.85546875" style="1" customWidth="1"/>
    <col min="14594" max="14594" width="36.85546875" style="1" customWidth="1"/>
    <col min="14595" max="14595" width="37.42578125" style="1" customWidth="1"/>
    <col min="14596" max="14596" width="23.140625" style="1" customWidth="1"/>
    <col min="14597" max="14597" width="12.28515625" style="1" customWidth="1"/>
    <col min="14598" max="14598" width="8.42578125" style="1" customWidth="1"/>
    <col min="14599" max="14848" width="9.140625" style="1"/>
    <col min="14849" max="14849" width="3.85546875" style="1" customWidth="1"/>
    <col min="14850" max="14850" width="36.85546875" style="1" customWidth="1"/>
    <col min="14851" max="14851" width="37.42578125" style="1" customWidth="1"/>
    <col min="14852" max="14852" width="23.140625" style="1" customWidth="1"/>
    <col min="14853" max="14853" width="12.28515625" style="1" customWidth="1"/>
    <col min="14854" max="14854" width="8.42578125" style="1" customWidth="1"/>
    <col min="14855" max="15104" width="9.140625" style="1"/>
    <col min="15105" max="15105" width="3.85546875" style="1" customWidth="1"/>
    <col min="15106" max="15106" width="36.85546875" style="1" customWidth="1"/>
    <col min="15107" max="15107" width="37.42578125" style="1" customWidth="1"/>
    <col min="15108" max="15108" width="23.140625" style="1" customWidth="1"/>
    <col min="15109" max="15109" width="12.28515625" style="1" customWidth="1"/>
    <col min="15110" max="15110" width="8.42578125" style="1" customWidth="1"/>
    <col min="15111" max="15360" width="9.140625" style="1"/>
    <col min="15361" max="15361" width="3.85546875" style="1" customWidth="1"/>
    <col min="15362" max="15362" width="36.85546875" style="1" customWidth="1"/>
    <col min="15363" max="15363" width="37.42578125" style="1" customWidth="1"/>
    <col min="15364" max="15364" width="23.140625" style="1" customWidth="1"/>
    <col min="15365" max="15365" width="12.28515625" style="1" customWidth="1"/>
    <col min="15366" max="15366" width="8.42578125" style="1" customWidth="1"/>
    <col min="15367" max="15616" width="9.140625" style="1"/>
    <col min="15617" max="15617" width="3.85546875" style="1" customWidth="1"/>
    <col min="15618" max="15618" width="36.85546875" style="1" customWidth="1"/>
    <col min="15619" max="15619" width="37.42578125" style="1" customWidth="1"/>
    <col min="15620" max="15620" width="23.140625" style="1" customWidth="1"/>
    <col min="15621" max="15621" width="12.28515625" style="1" customWidth="1"/>
    <col min="15622" max="15622" width="8.42578125" style="1" customWidth="1"/>
    <col min="15623" max="15872" width="9.140625" style="1"/>
    <col min="15873" max="15873" width="3.85546875" style="1" customWidth="1"/>
    <col min="15874" max="15874" width="36.85546875" style="1" customWidth="1"/>
    <col min="15875" max="15875" width="37.42578125" style="1" customWidth="1"/>
    <col min="15876" max="15876" width="23.140625" style="1" customWidth="1"/>
    <col min="15877" max="15877" width="12.28515625" style="1" customWidth="1"/>
    <col min="15878" max="15878" width="8.42578125" style="1" customWidth="1"/>
    <col min="15879" max="16128" width="9.140625" style="1"/>
    <col min="16129" max="16129" width="3.85546875" style="1" customWidth="1"/>
    <col min="16130" max="16130" width="36.85546875" style="1" customWidth="1"/>
    <col min="16131" max="16131" width="37.42578125" style="1" customWidth="1"/>
    <col min="16132" max="16132" width="23.140625" style="1" customWidth="1"/>
    <col min="16133" max="16133" width="12.28515625" style="1" customWidth="1"/>
    <col min="16134" max="16134" width="8.42578125" style="1" customWidth="1"/>
    <col min="16135" max="16384" width="9.140625" style="1"/>
  </cols>
  <sheetData>
    <row r="1" spans="1:5" ht="23.25" customHeight="1" x14ac:dyDescent="0.2">
      <c r="A1" s="168" t="s">
        <v>153</v>
      </c>
      <c r="B1" s="168"/>
      <c r="C1" s="168"/>
      <c r="D1" s="168"/>
      <c r="E1" s="168"/>
    </row>
    <row r="2" spans="1:5" ht="21" customHeight="1" x14ac:dyDescent="0.2">
      <c r="A2" s="209" t="s">
        <v>141</v>
      </c>
      <c r="B2" s="209"/>
      <c r="C2" s="209"/>
      <c r="D2" s="209"/>
      <c r="E2" s="209"/>
    </row>
    <row r="3" spans="1:5" ht="26.25" customHeight="1" x14ac:dyDescent="0.2">
      <c r="A3" s="206" t="s">
        <v>154</v>
      </c>
      <c r="B3" s="206"/>
      <c r="C3" s="170" t="s">
        <v>21</v>
      </c>
      <c r="D3" s="170"/>
      <c r="E3" s="170"/>
    </row>
    <row r="4" spans="1:5" ht="29.25" customHeight="1" thickBot="1" x14ac:dyDescent="0.25">
      <c r="A4" s="206" t="s">
        <v>0</v>
      </c>
      <c r="B4" s="206"/>
      <c r="C4" s="170" t="s">
        <v>1</v>
      </c>
      <c r="D4" s="170"/>
      <c r="E4" s="170"/>
    </row>
    <row r="5" spans="1:5" ht="39.75" customHeight="1" thickBot="1" x14ac:dyDescent="0.25">
      <c r="A5" s="2" t="s">
        <v>36</v>
      </c>
      <c r="B5" s="3" t="s">
        <v>37</v>
      </c>
      <c r="C5" s="4" t="s">
        <v>38</v>
      </c>
      <c r="D5" s="3" t="s">
        <v>155</v>
      </c>
      <c r="E5" s="132" t="s">
        <v>39</v>
      </c>
    </row>
    <row r="6" spans="1:5" ht="18" customHeight="1" thickBot="1" x14ac:dyDescent="0.25">
      <c r="A6" s="2">
        <v>1</v>
      </c>
      <c r="B6" s="3">
        <v>2</v>
      </c>
      <c r="C6" s="4">
        <v>3</v>
      </c>
      <c r="D6" s="3">
        <v>4</v>
      </c>
      <c r="E6" s="115">
        <v>5</v>
      </c>
    </row>
    <row r="7" spans="1:5" ht="20.25" customHeight="1" x14ac:dyDescent="0.2">
      <c r="A7" s="171" t="s">
        <v>156</v>
      </c>
      <c r="B7" s="214"/>
      <c r="C7" s="214"/>
      <c r="D7" s="214"/>
      <c r="E7" s="215"/>
    </row>
    <row r="8" spans="1:5" ht="63.75" customHeight="1" x14ac:dyDescent="0.2">
      <c r="A8" s="7">
        <v>1</v>
      </c>
      <c r="B8" s="8" t="s">
        <v>157</v>
      </c>
      <c r="C8" s="8" t="s">
        <v>158</v>
      </c>
      <c r="D8" s="9" t="s">
        <v>159</v>
      </c>
      <c r="E8" s="10">
        <f>18*1</f>
        <v>18</v>
      </c>
    </row>
    <row r="9" spans="1:5" ht="17.25" customHeight="1" x14ac:dyDescent="0.2">
      <c r="A9" s="191" t="s">
        <v>160</v>
      </c>
      <c r="B9" s="192"/>
      <c r="C9" s="192"/>
      <c r="D9" s="193"/>
      <c r="E9" s="116">
        <f>E8</f>
        <v>18</v>
      </c>
    </row>
    <row r="10" spans="1:5" ht="23.25" customHeight="1" x14ac:dyDescent="0.2">
      <c r="A10" s="188" t="s">
        <v>15</v>
      </c>
      <c r="B10" s="189"/>
      <c r="C10" s="189"/>
      <c r="D10" s="189"/>
      <c r="E10" s="190"/>
    </row>
    <row r="11" spans="1:5" ht="68.25" customHeight="1" x14ac:dyDescent="0.2">
      <c r="A11" s="5">
        <v>2</v>
      </c>
      <c r="B11" s="8" t="s">
        <v>161</v>
      </c>
      <c r="C11" s="8" t="s">
        <v>162</v>
      </c>
      <c r="D11" s="9" t="s">
        <v>163</v>
      </c>
      <c r="E11" s="10">
        <f>ROUND(6*0.1,2)</f>
        <v>0.6</v>
      </c>
    </row>
    <row r="12" spans="1:5" ht="66.75" customHeight="1" x14ac:dyDescent="0.2">
      <c r="A12" s="5">
        <f>A11+1</f>
        <v>3</v>
      </c>
      <c r="B12" s="8" t="s">
        <v>164</v>
      </c>
      <c r="C12" s="8" t="s">
        <v>165</v>
      </c>
      <c r="D12" s="9" t="s">
        <v>166</v>
      </c>
      <c r="E12" s="10">
        <f>ROUND(105*1,2)</f>
        <v>105</v>
      </c>
    </row>
    <row r="13" spans="1:5" ht="66" customHeight="1" x14ac:dyDescent="0.2">
      <c r="A13" s="5">
        <f>A12+1</f>
        <v>4</v>
      </c>
      <c r="B13" s="8" t="s">
        <v>167</v>
      </c>
      <c r="C13" s="8" t="s">
        <v>168</v>
      </c>
      <c r="D13" s="9" t="s">
        <v>169</v>
      </c>
      <c r="E13" s="10">
        <f>ROUND(61*1,2)</f>
        <v>61</v>
      </c>
    </row>
    <row r="14" spans="1:5" ht="64.5" customHeight="1" x14ac:dyDescent="0.2">
      <c r="A14" s="5">
        <f>A13+1</f>
        <v>5</v>
      </c>
      <c r="B14" s="6" t="s">
        <v>170</v>
      </c>
      <c r="C14" s="8" t="s">
        <v>171</v>
      </c>
      <c r="D14" s="9" t="s">
        <v>172</v>
      </c>
      <c r="E14" s="10">
        <f>ROUND(90*1,2)</f>
        <v>90</v>
      </c>
    </row>
    <row r="15" spans="1:5" ht="66" customHeight="1" x14ac:dyDescent="0.2">
      <c r="A15" s="5">
        <f>A14+1</f>
        <v>6</v>
      </c>
      <c r="B15" s="6" t="s">
        <v>173</v>
      </c>
      <c r="C15" s="8" t="s">
        <v>174</v>
      </c>
      <c r="D15" s="9" t="s">
        <v>175</v>
      </c>
      <c r="E15" s="10">
        <f>ROUND(201*1,2)</f>
        <v>201</v>
      </c>
    </row>
    <row r="16" spans="1:5" ht="23.25" customHeight="1" x14ac:dyDescent="0.2">
      <c r="A16" s="191" t="s">
        <v>18</v>
      </c>
      <c r="B16" s="192"/>
      <c r="C16" s="192"/>
      <c r="D16" s="193"/>
      <c r="E16" s="12">
        <f>SUM(E11:E15)</f>
        <v>457.6</v>
      </c>
    </row>
    <row r="17" spans="1:5" ht="23.25" customHeight="1" x14ac:dyDescent="0.2">
      <c r="A17" s="175" t="s">
        <v>176</v>
      </c>
      <c r="B17" s="176"/>
      <c r="C17" s="176"/>
      <c r="D17" s="176"/>
      <c r="E17" s="177"/>
    </row>
    <row r="18" spans="1:5" ht="82.5" customHeight="1" x14ac:dyDescent="0.2">
      <c r="A18" s="5">
        <f>A15+1</f>
        <v>7</v>
      </c>
      <c r="B18" s="8" t="s">
        <v>177</v>
      </c>
      <c r="C18" s="8" t="s">
        <v>178</v>
      </c>
      <c r="D18" s="9" t="s">
        <v>179</v>
      </c>
      <c r="E18" s="10">
        <f>ROUND(201*0.4*1,2)</f>
        <v>80.400000000000006</v>
      </c>
    </row>
    <row r="19" spans="1:5" ht="69" customHeight="1" x14ac:dyDescent="0.2">
      <c r="A19" s="5">
        <f>A18+1</f>
        <v>8</v>
      </c>
      <c r="B19" s="8" t="s">
        <v>180</v>
      </c>
      <c r="C19" s="8" t="s">
        <v>181</v>
      </c>
      <c r="D19" s="117">
        <v>0.55000000000000004</v>
      </c>
      <c r="E19" s="10">
        <f>ROUND(55%*E16,2)</f>
        <v>251.68</v>
      </c>
    </row>
    <row r="20" spans="1:5" ht="66" customHeight="1" x14ac:dyDescent="0.2">
      <c r="A20" s="5">
        <f t="shared" ref="A20:A21" si="0">A19+1</f>
        <v>9</v>
      </c>
      <c r="B20" s="35" t="s">
        <v>182</v>
      </c>
      <c r="C20" s="8" t="s">
        <v>183</v>
      </c>
      <c r="D20" s="118">
        <v>8.7499999999999994E-2</v>
      </c>
      <c r="E20" s="119">
        <f>ROUND(D20*E9,2)</f>
        <v>1.58</v>
      </c>
    </row>
    <row r="21" spans="1:5" ht="98.25" customHeight="1" x14ac:dyDescent="0.2">
      <c r="A21" s="5">
        <f t="shared" si="0"/>
        <v>10</v>
      </c>
      <c r="B21" s="35" t="s">
        <v>184</v>
      </c>
      <c r="C21" s="8" t="s">
        <v>200</v>
      </c>
      <c r="D21" s="120" t="s">
        <v>185</v>
      </c>
      <c r="E21" s="119">
        <f>ROUND(E9*6%*2.5,2)</f>
        <v>2.7</v>
      </c>
    </row>
    <row r="22" spans="1:5" ht="17.25" customHeight="1" x14ac:dyDescent="0.2">
      <c r="A22" s="121"/>
      <c r="B22" s="11" t="s">
        <v>186</v>
      </c>
      <c r="C22" s="122"/>
      <c r="D22" s="123"/>
      <c r="E22" s="124">
        <f>SUM(E18:E21)</f>
        <v>336.36</v>
      </c>
    </row>
    <row r="23" spans="1:5" ht="23.25" customHeight="1" x14ac:dyDescent="0.2">
      <c r="A23" s="210" t="s">
        <v>187</v>
      </c>
      <c r="B23" s="211"/>
      <c r="C23" s="212"/>
      <c r="D23" s="125"/>
      <c r="E23" s="126">
        <f>E9+E22+E16</f>
        <v>811.96</v>
      </c>
    </row>
    <row r="24" spans="1:5" ht="32.25" customHeight="1" x14ac:dyDescent="0.2">
      <c r="A24" s="191" t="s">
        <v>201</v>
      </c>
      <c r="B24" s="192"/>
      <c r="C24" s="192"/>
      <c r="D24" s="133">
        <v>62.19</v>
      </c>
      <c r="E24" s="12">
        <f>ROUND(E23*D24,2)</f>
        <v>50495.79</v>
      </c>
    </row>
    <row r="25" spans="1:5" ht="23.25" customHeight="1" x14ac:dyDescent="0.2">
      <c r="A25" s="127"/>
      <c r="B25" s="127"/>
      <c r="C25" s="128"/>
      <c r="D25" s="127"/>
      <c r="E25" s="127"/>
    </row>
    <row r="26" spans="1:5" ht="23.25" customHeight="1" x14ac:dyDescent="0.2">
      <c r="C26" s="213"/>
      <c r="D26" s="213"/>
    </row>
    <row r="27" spans="1:5" s="130" customFormat="1" ht="23.25" customHeight="1" x14ac:dyDescent="0.2">
      <c r="A27" s="129"/>
      <c r="B27" s="129"/>
      <c r="C27" s="129"/>
      <c r="D27" s="129"/>
      <c r="E27" s="129"/>
    </row>
    <row r="28" spans="1:5" s="130" customFormat="1" ht="23.25" customHeight="1" x14ac:dyDescent="0.2">
      <c r="A28" s="129"/>
      <c r="B28" s="129"/>
      <c r="C28" s="129"/>
      <c r="D28" s="129"/>
      <c r="E28" s="129"/>
    </row>
  </sheetData>
  <mergeCells count="14">
    <mergeCell ref="A23:C23"/>
    <mergeCell ref="A24:C24"/>
    <mergeCell ref="C26:D26"/>
    <mergeCell ref="A4:B4"/>
    <mergeCell ref="C4:E4"/>
    <mergeCell ref="A7:E7"/>
    <mergeCell ref="A9:D9"/>
    <mergeCell ref="A10:E10"/>
    <mergeCell ref="A16:D16"/>
    <mergeCell ref="A1:E1"/>
    <mergeCell ref="A2:E2"/>
    <mergeCell ref="A3:B3"/>
    <mergeCell ref="C3:E3"/>
    <mergeCell ref="A17:E17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СВОД</vt:lpstr>
      <vt:lpstr>1ИГДИ</vt:lpstr>
      <vt:lpstr>2ИЭИ</vt:lpstr>
      <vt:lpstr>3ИГФИ</vt:lpstr>
      <vt:lpstr>4ИГМИ</vt:lpstr>
      <vt:lpstr>'2ИЭИ'!Область_печати</vt:lpstr>
      <vt:lpstr>'3ИГФИ'!Область_печати</vt:lpstr>
      <vt:lpstr>'4ИГМИ'!Область_печати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Наталья Александровна</dc:creator>
  <cp:lastModifiedBy>Донченко Анастасия Сергеевна</cp:lastModifiedBy>
  <cp:lastPrinted>2023-05-05T11:49:57Z</cp:lastPrinted>
  <dcterms:created xsi:type="dcterms:W3CDTF">2023-04-26T11:25:44Z</dcterms:created>
  <dcterms:modified xsi:type="dcterms:W3CDTF">2023-05-05T12:46:25Z</dcterms:modified>
</cp:coreProperties>
</file>